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J:\Government Affairs\Research\1 - REVENUE ESTIMATES\5 - Sales Tax Calculator\"/>
    </mc:Choice>
  </mc:AlternateContent>
  <xr:revisionPtr revIDLastSave="0" documentId="13_ncr:1_{FABF25DE-ED76-4FFF-AAF5-7AA60DC5ABAE}"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Calculator" sheetId="1" r:id="rId2"/>
    <sheet name="Data"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 l="1"/>
  <c r="C6" i="1" s="1"/>
  <c r="C25" i="1" s="1"/>
  <c r="B103" i="6"/>
  <c r="U16" i="1"/>
  <c r="C16" i="1" s="1"/>
  <c r="U9" i="1"/>
  <c r="D9" i="1" s="1"/>
  <c r="U7" i="1"/>
  <c r="C7" i="1" s="1"/>
  <c r="C17" i="1"/>
  <c r="N103" i="6"/>
  <c r="M103" i="6"/>
  <c r="J103" i="6"/>
  <c r="I103" i="6"/>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3" i="6"/>
  <c r="C103" i="6"/>
  <c r="P103" i="6"/>
  <c r="B25" i="1"/>
  <c r="B24" i="1"/>
  <c r="B23" i="1"/>
  <c r="D23" i="1" l="1"/>
  <c r="D27" i="1" s="1"/>
  <c r="C23" i="1"/>
  <c r="C27" i="1" s="1"/>
  <c r="D25" i="1"/>
  <c r="D29" i="1" s="1"/>
  <c r="C29" i="1"/>
  <c r="D24" i="1"/>
  <c r="D28" i="1" s="1"/>
  <c r="C24" i="1"/>
  <c r="C28" i="1" s="1"/>
  <c r="C31" i="1" l="1"/>
  <c r="D31" i="1"/>
</calcChain>
</file>

<file path=xl/sharedStrings.xml><?xml version="1.0" encoding="utf-8"?>
<sst xmlns="http://schemas.openxmlformats.org/spreadsheetml/2006/main" count="438" uniqueCount="237">
  <si>
    <t>Statewide Non-Food Percentage</t>
  </si>
  <si>
    <t>City distribution as a percent of county (ad valorem or per capita)</t>
  </si>
  <si>
    <t>City Hold Harmless</t>
  </si>
  <si>
    <t>Article 39</t>
  </si>
  <si>
    <t>Estimated Local Non-Food Percentage</t>
  </si>
  <si>
    <t>County in which your municipality is located:</t>
  </si>
  <si>
    <t>City Level Article 39</t>
  </si>
  <si>
    <t>City Level Article 40</t>
  </si>
  <si>
    <t>City Level Article 42</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</si>
  <si>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</si>
  <si>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</si>
  <si>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</si>
  <si>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</si>
  <si>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</si>
  <si>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</si>
  <si>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</si>
  <si>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</si>
  <si>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</si>
  <si>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</si>
  <si>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</si>
  <si>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</si>
  <si>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</si>
  <si>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</si>
  <si>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</si>
  <si>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</si>
  <si>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</si>
  <si>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</si>
  <si>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</si>
  <si>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</si>
  <si>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</si>
  <si>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</si>
  <si>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</si>
  <si>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</si>
  <si>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</si>
  <si>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</si>
  <si>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</si>
  <si>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</si>
  <si>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</si>
  <si>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</si>
  <si>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</si>
  <si>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</si>
  <si>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</si>
  <si>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</si>
  <si>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</si>
  <si>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</si>
  <si>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</si>
  <si>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</si>
  <si>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</si>
  <si>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</si>
  <si>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</si>
  <si>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</si>
  <si>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</si>
  <si>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</si>
  <si>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</si>
  <si>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</si>
  <si>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</si>
  <si>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</si>
  <si>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</si>
  <si>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</si>
  <si>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</si>
  <si>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</si>
  <si>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</si>
  <si>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</si>
  <si>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</si>
  <si>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</si>
  <si>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</si>
  <si>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</si>
  <si>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</si>
  <si>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</si>
  <si>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</si>
  <si>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</si>
  <si>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</si>
  <si>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</si>
  <si>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</si>
  <si>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</si>
  <si>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</si>
  <si>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</si>
  <si>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</si>
  <si>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</si>
  <si>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</si>
  <si>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</si>
  <si>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</si>
  <si>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</si>
  <si>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</si>
  <si>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</si>
  <si>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</si>
  <si>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</si>
  <si>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</si>
  <si>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</si>
  <si>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</si>
  <si>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</si>
  <si>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</si>
  <si>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</si>
  <si>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</si>
  <si>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</si>
  <si>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</si>
  <si>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</si>
  <si>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</si>
  <si>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</si>
  <si>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</si>
  <si>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</si>
  <si>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</si>
  <si>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</si>
  <si>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</si>
  <si>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</si>
  <si>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</si>
  <si>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</si>
  <si>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</si>
  <si>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</si>
  <si>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Article 40</t>
  </si>
  <si>
    <t>Food %</t>
  </si>
  <si>
    <t>Nonfood %</t>
  </si>
  <si>
    <t>Sales Tax/City Hold Harmless Calculator </t>
  </si>
  <si>
    <t>Again, the League cautions readers that local conditions dictate to what extent you should adjust the statewide number for your particular jurisdiction. The League’s sales tax calculator can help project your sales tax growth independent of the sales tax reallocation in G.S. 105-524. The amount of your county’s adjustment to its sales tax revenue as a result of reallocation can be found in your monthly distribution reports from the Department of Revenue under the column heading “G.S. 105-524 Adjustments.” </t>
  </si>
  <si>
    <t>The League’s sales tax calculator spreadsheet is found here on the "Calculator" tab. For split cities, you must calculate the sales tax for each county separately. Please remember that this calculator does not include any funds related to the G.S. 105-524 reallocation. The calculator will provide much of the data that you need, but there are several figures that you must provide:  </t>
  </si>
  <si>
    <t>Use the Statewide rates in cells C13 and C14 as a guide, but adjust for local differences, as reflected in cells D9 and E9.  Also consider factors such as the global pandemic, natural disasters, one-time tourism events, local construction trends, openings and closings of retail stores, and changes in local employment levels.</t>
  </si>
  <si>
    <t>ALLEGHANY</t>
  </si>
  <si>
    <t>ALAMANCE</t>
  </si>
  <si>
    <t>ALEXANDER</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</si>
  <si>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</si>
  <si>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</si>
  <si>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</si>
  <si>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</si>
  <si>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</si>
  <si>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</si>
  <si>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</si>
  <si>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</si>
  <si>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</si>
  <si>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</si>
  <si>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</si>
  <si>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</si>
  <si>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</si>
  <si>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</si>
  <si>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</si>
  <si>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</si>
  <si>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</si>
  <si>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</si>
  <si>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</si>
  <si>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</si>
  <si>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</si>
  <si>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</si>
  <si>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</si>
  <si>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</si>
  <si>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</si>
  <si>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</si>
  <si>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</si>
  <si>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</si>
  <si>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</si>
  <si>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</si>
  <si>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</si>
  <si>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</si>
  <si>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</si>
  <si>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</si>
  <si>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</si>
  <si>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</si>
  <si>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</si>
  <si>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</si>
  <si>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</si>
  <si>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</si>
  <si>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</si>
  <si>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</si>
  <si>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</si>
  <si>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</si>
  <si>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</si>
  <si>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</si>
  <si>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</si>
  <si>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</si>
  <si>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</si>
  <si>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</si>
  <si>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</si>
  <si>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</si>
  <si>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</si>
  <si>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</si>
  <si>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</si>
  <si>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</si>
  <si>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</si>
  <si>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</si>
  <si>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</si>
  <si>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</si>
  <si>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</si>
  <si>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</si>
  <si>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</si>
  <si>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</si>
  <si>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</si>
  <si>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</si>
  <si>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</si>
  <si>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</si>
  <si>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</si>
  <si>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</si>
  <si>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</si>
  <si>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</si>
  <si>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</si>
  <si>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</si>
  <si>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</si>
  <si>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</si>
  <si>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</si>
  <si>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</si>
  <si>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</si>
  <si>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</si>
  <si>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</si>
  <si>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</si>
  <si>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</si>
  <si>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</si>
  <si>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</si>
  <si>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</si>
  <si>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</si>
  <si>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</si>
  <si>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</si>
  <si>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</si>
  <si>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</si>
  <si>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</si>
  <si>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</si>
  <si>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</si>
  <si>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</si>
  <si>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</si>
  <si>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</si>
  <si>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FY21 first 6 months</t>
  </si>
  <si>
    <t>TOTAL</t>
  </si>
  <si>
    <t>These percentages represent one growth scenario proposed in the League's annual revenue projections memo. Please stay in touch with the League and visit https://www.nclm.org/financial-consulting/revenue-forecasts for update scenarios as economic circumstances evolve.</t>
  </si>
  <si>
    <t>*NOTE: Please enter your relevant information in the YELLOW cells*</t>
  </si>
  <si>
    <t>Local Estimated Sales Tax Growth FY24 to FY25</t>
  </si>
  <si>
    <t>State Estimated Sales Tax Growth FY24 to FY25</t>
  </si>
  <si>
    <t>FY25</t>
  </si>
  <si>
    <t>1. Your estimate of the rate of growth in sales for your county (or counties) for Fiscal Year 2023-24. The spreadsheet will indicate the county growth rate so far this year and the statewide growth rate. Use these rates to decide what, if any, difference you expect there to be between the forecasted statewide sales tax growth rate and the expected rate of growth in your county. Changes in construction activity, employment, and the number of businesses in the county all will have an effect on the rate at which sales taxes will grow or decline. Sales tax growth also can be affected by significant one-time events, such as destructive storms, heavy snowfalls that limit travel, or tourism events that do not occur every year. Those factors also should be taken into account when adjusting the statewide change percentage to local circumstances. Finally, if your municipality is located in a small county, recognize that sales taxes in these counties can change dramatically from one year to the next due to a small number of large purchases in one year that may lead to a high rate of increase in that year and a large rate of decrease in the next. </t>
  </si>
  <si>
    <t>2. Your estimate of the rate of growth in sales for your county (or counties) for FY24-25. The spreadsheet will indicate the forecasted statewide growth rate. You will need to decide what, if any, difference you expect there to be between the forecasted statewide rate and the rate of growth in your county. Recovery from the pandemic, changes in construction activity, employment, and the number of businesses operating in the county all will have an effect on the rate at which sales taxes will grow or decline. Sales tax growth also can be affected by significant one-time events, such as destructive storms, heavy snowfalls that limit travel, or tourism events that do not occur every year. Those factors also should be taken into account when adjusting the statewide change percentage to local circumstances. </t>
  </si>
  <si>
    <t>3. Your municipality’s share of your county’s FY24-25 sales taxes. These figures are available from the monthly sales tax distribution reports, available on the DOR website at http://www.dornc.com/publications/reimbursement.html. </t>
  </si>
  <si>
    <t>4. Your municipality’s estimated share of your county’s FY24-25 sales taxes. For ad valorem counties, a large tax increase or decrease by another unit of government in your county for FY23-24 may result in a change in your percentage for the FY24-25 allocations. For per capita counties, an annexation of population by your municipality or by another in the county, effective between July 1, 2023, and July 1, 2024, may change your municipality’s percentage.  </t>
  </si>
  <si>
    <t>County FY25 Growth (Est. 1st 6 mo.)</t>
  </si>
  <si>
    <t>State FY25 Growth (Est. 1st 6 mo.)</t>
  </si>
  <si>
    <t>Local Estimated Sales Tax Growth FY25 to FY26</t>
  </si>
  <si>
    <t>State Estimated Sales Tax Growth FY25 to FY26</t>
  </si>
  <si>
    <t>FY26</t>
  </si>
  <si>
    <t>FY25-26 Sales Tax and City Hold Harmless Calculator</t>
  </si>
  <si>
    <t>Est. FY 24-25 1st Half Growth %</t>
  </si>
  <si>
    <t>FY 23-24</t>
  </si>
  <si>
    <t>FY24 Article 39 distributions at county level (from DOR distribution reports)</t>
  </si>
  <si>
    <t>FY24 Article 40 distributions at county level (from DOR distribution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</si>
</sst>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s>
  <fonts count="14" x14ac:knownFonts="1">
    <font>
      <sz val="11"/>
      <color theme="1"/>
      <name val="Calibri"/>
      <family val="2"/>
      <scheme val="minor"/>
    </font>
    <font>
      <sz val="10"/>
      <name val="Arial"/>
      <family val="2"/>
    </font>
    <font>
      <sz val="10"/>
      <name val="Arial"/>
    </font>
    <font>
      <sz val="11"/>
      <color theme="1"/>
      <name val="Calibri"/>
      <family val="2"/>
      <scheme val="minor"/>
    </font>
    <font>
      <b/>
      <sz val="11"/>
      <color theme="1"/>
      <name val="Calibri"/>
      <family val="2"/>
      <scheme val="minor"/>
    </font>
    <font>
      <sz val="11"/>
      <color theme="1"/>
      <name val="Tahoma"/>
      <family val="2"/>
    </font>
    <font>
      <b/>
      <sz val="11"/>
      <color theme="1"/>
      <name val="Tahoma"/>
      <family val="2"/>
    </font>
    <font>
      <sz val="9"/>
      <color theme="1"/>
      <name val="Tahoma"/>
      <family val="2"/>
    </font>
    <font>
      <u/>
      <sz val="9"/>
      <color theme="1"/>
      <name val="Tahoma"/>
      <family val="2"/>
    </font>
    <font>
      <b/>
      <u/>
      <sz val="9"/>
      <color theme="1"/>
      <name val="Tahoma"/>
      <family val="2"/>
    </font>
    <font>
      <sz val="9"/>
      <color theme="1"/>
      <name val="Calibri"/>
      <family val="2"/>
      <scheme val="minor"/>
    </font>
    <font>
      <sz val="10"/>
      <color theme="1"/>
      <name val="Tahoma"/>
      <family val="2"/>
    </font>
    <font>
      <b/>
      <u/>
      <sz val="11"/>
      <color theme="1"/>
      <name val="Calibri"/>
      <family val="2"/>
      <scheme val="minor"/>
    </font>
    <font>
      <b/>
      <sz val="10"/>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59999389629810485"/>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999999"/>
      </left>
      <right/>
      <top style="thin">
        <color rgb="FF999999"/>
      </top>
      <bottom/>
      <diagonal/>
    </border>
    <border>
      <left style="thin">
        <color rgb="FF999999"/>
      </left>
      <right/>
      <top/>
      <bottom/>
      <diagonal/>
    </border>
    <border>
      <left/>
      <right style="thin">
        <color rgb="FF999999"/>
      </right>
      <top style="thin">
        <color rgb="FF999999"/>
      </top>
      <bottom/>
      <diagonal/>
    </border>
    <border>
      <left/>
      <right style="thin">
        <color rgb="FF999999"/>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165" fontId="5" fillId="2" borderId="1" xfId="9" applyNumberFormat="1" applyFont="1" applyFill="1" applyBorder="1" applyAlignment="1" applyProtection="1">
      <alignment horizontal="right"/>
      <protection locked="0"/>
    </xf>
    <xf numFmtId="10" fontId="5" fillId="2" borderId="1" xfId="9" applyNumberFormat="1" applyFont="1" applyFill="1" applyBorder="1" applyProtection="1">
      <protection locked="0"/>
    </xf>
    <xf numFmtId="0" fontId="6" fillId="2" borderId="1" xfId="0" applyFont="1" applyFill="1" applyBorder="1" applyAlignment="1" applyProtection="1">
      <alignment horizontal="center"/>
      <protection locked="0"/>
    </xf>
    <xf numFmtId="164" fontId="5" fillId="3" borderId="1" xfId="3" applyNumberFormat="1" applyFont="1" applyFill="1" applyBorder="1" applyAlignment="1" applyProtection="1">
      <alignment horizontal="justify"/>
      <protection locked="0"/>
    </xf>
    <xf numFmtId="0" fontId="0" fillId="0" borderId="0" xfId="0" applyProtection="1">
      <protection locked="0"/>
    </xf>
    <xf numFmtId="165" fontId="5" fillId="3" borderId="1" xfId="9" applyNumberFormat="1" applyFont="1" applyFill="1" applyBorder="1" applyAlignment="1" applyProtection="1">
      <alignment horizontal="justify"/>
      <protection locked="0"/>
    </xf>
    <xf numFmtId="8" fontId="0" fillId="0" borderId="0" xfId="0" applyNumberFormat="1"/>
    <xf numFmtId="49" fontId="0" fillId="0" borderId="7" xfId="0" applyNumberFormat="1" applyBorder="1"/>
    <xf numFmtId="49" fontId="0" fillId="0" borderId="4" xfId="0" applyNumberFormat="1" applyBorder="1"/>
    <xf numFmtId="49" fontId="0" fillId="0" borderId="0" xfId="0" applyNumberFormat="1"/>
    <xf numFmtId="49" fontId="0" fillId="0" borderId="5" xfId="0" applyNumberFormat="1" applyBorder="1"/>
    <xf numFmtId="49" fontId="0" fillId="0" borderId="0" xfId="0" applyNumberFormat="1" applyAlignment="1">
      <alignment wrapText="1"/>
    </xf>
    <xf numFmtId="49" fontId="0" fillId="0" borderId="2" xfId="0" applyNumberFormat="1" applyBorder="1"/>
    <xf numFmtId="49" fontId="0" fillId="0" borderId="6" xfId="0" applyNumberFormat="1" applyBorder="1"/>
    <xf numFmtId="49" fontId="0" fillId="0" borderId="8" xfId="0" applyNumberFormat="1" applyBorder="1"/>
    <xf numFmtId="49" fontId="0" fillId="0" borderId="8" xfId="0" applyNumberFormat="1" applyBorder="1" applyAlignment="1">
      <alignment wrapText="1"/>
    </xf>
    <xf numFmtId="49" fontId="0" fillId="0" borderId="9" xfId="0" applyNumberFormat="1" applyBorder="1"/>
    <xf numFmtId="0" fontId="0" fillId="0" borderId="10" xfId="0" applyBorder="1"/>
    <xf numFmtId="0" fontId="0" fillId="0" borderId="11" xfId="0" applyBorder="1"/>
    <xf numFmtId="164" fontId="0" fillId="0" borderId="0" xfId="0" applyNumberFormat="1"/>
    <xf numFmtId="165" fontId="3" fillId="0" borderId="0" xfId="9" applyNumberFormat="1" applyFill="1"/>
    <xf numFmtId="164" fontId="0" fillId="0" borderId="10" xfId="0" applyNumberFormat="1" applyBorder="1"/>
    <xf numFmtId="164" fontId="0" fillId="0" borderId="12" xfId="0" applyNumberFormat="1" applyBorder="1"/>
    <xf numFmtId="164" fontId="0" fillId="0" borderId="11" xfId="0" applyNumberFormat="1" applyBorder="1"/>
    <xf numFmtId="164" fontId="0" fillId="0" borderId="13" xfId="0" applyNumberFormat="1" applyBorder="1"/>
    <xf numFmtId="0" fontId="0" fillId="0" borderId="0" xfId="0" applyAlignment="1">
      <alignment horizontal="center"/>
    </xf>
    <xf numFmtId="165" fontId="0" fillId="0" borderId="0" xfId="0" applyNumberFormat="1"/>
    <xf numFmtId="0" fontId="0" fillId="4" borderId="1" xfId="0" applyFill="1" applyBorder="1"/>
    <xf numFmtId="164" fontId="3" fillId="4" borderId="1" xfId="3" applyNumberFormat="1" applyFont="1" applyFill="1" applyBorder="1"/>
    <xf numFmtId="165" fontId="3" fillId="4" borderId="1" xfId="9" applyNumberFormat="1" applyFont="1" applyFill="1" applyBorder="1"/>
    <xf numFmtId="164" fontId="0" fillId="4" borderId="1" xfId="0" applyNumberFormat="1" applyFill="1" applyBorder="1"/>
    <xf numFmtId="165" fontId="4" fillId="5" borderId="1" xfId="9" applyNumberFormat="1" applyFont="1" applyFill="1" applyBorder="1" applyAlignment="1">
      <alignment horizontal="right"/>
    </xf>
    <xf numFmtId="165" fontId="4" fillId="4" borderId="1" xfId="9" applyNumberFormat="1" applyFont="1" applyFill="1" applyBorder="1"/>
    <xf numFmtId="0" fontId="4" fillId="4" borderId="1" xfId="0" applyFont="1" applyFill="1" applyBorder="1"/>
    <xf numFmtId="0" fontId="4" fillId="4" borderId="1" xfId="0" applyFont="1" applyFill="1" applyBorder="1" applyAlignment="1">
      <alignment horizontal="center"/>
    </xf>
    <xf numFmtId="0" fontId="4" fillId="4" borderId="1" xfId="0" applyFont="1" applyFill="1" applyBorder="1" applyAlignment="1">
      <alignment horizontal="center" wrapText="1"/>
    </xf>
    <xf numFmtId="164" fontId="5" fillId="3" borderId="1" xfId="3" applyNumberFormat="1" applyFont="1" applyFill="1" applyBorder="1" applyAlignment="1" applyProtection="1">
      <alignment horizontal="justify"/>
    </xf>
    <xf numFmtId="164" fontId="5" fillId="0" borderId="2" xfId="3" applyNumberFormat="1" applyFont="1" applyBorder="1" applyProtection="1"/>
    <xf numFmtId="165" fontId="5" fillId="3" borderId="1" xfId="9" applyNumberFormat="1" applyFont="1" applyFill="1" applyBorder="1" applyAlignment="1" applyProtection="1">
      <alignment horizontal="right"/>
    </xf>
    <xf numFmtId="165" fontId="5" fillId="0" borderId="2" xfId="9" applyNumberFormat="1" applyFont="1" applyBorder="1" applyAlignment="1" applyProtection="1">
      <alignment horizontal="right"/>
    </xf>
    <xf numFmtId="165" fontId="7" fillId="3" borderId="14" xfId="9" applyNumberFormat="1" applyFont="1" applyFill="1" applyBorder="1" applyAlignment="1" applyProtection="1">
      <alignment horizontal="right" vertical="center" wrapText="1"/>
    </xf>
    <xf numFmtId="0" fontId="5" fillId="0" borderId="5" xfId="0" applyFont="1" applyBorder="1" applyAlignment="1">
      <alignment horizontal="justify"/>
    </xf>
    <xf numFmtId="10" fontId="5" fillId="0" borderId="2" xfId="9" applyNumberFormat="1" applyFont="1" applyBorder="1" applyProtection="1"/>
    <xf numFmtId="0" fontId="7" fillId="0" borderId="0" xfId="0" applyFont="1" applyAlignment="1">
      <alignment vertical="top" wrapText="1"/>
    </xf>
    <xf numFmtId="0" fontId="5" fillId="0" borderId="2" xfId="0" applyFont="1" applyBorder="1"/>
    <xf numFmtId="0" fontId="5" fillId="0" borderId="0" xfId="0" applyFont="1" applyAlignment="1">
      <alignment horizontal="justify"/>
    </xf>
    <xf numFmtId="6" fontId="5" fillId="0" borderId="0" xfId="0" applyNumberFormat="1" applyFont="1" applyAlignment="1">
      <alignment horizontal="justify"/>
    </xf>
    <xf numFmtId="0" fontId="5" fillId="0" borderId="6" xfId="0" applyFont="1" applyBorder="1" applyAlignment="1">
      <alignment horizontal="justify"/>
    </xf>
    <xf numFmtId="0" fontId="11" fillId="0" borderId="0" xfId="0" applyFont="1" applyAlignment="1">
      <alignment horizontal="justify"/>
    </xf>
    <xf numFmtId="0" fontId="6" fillId="0" borderId="3" xfId="0" applyFont="1" applyBorder="1"/>
    <xf numFmtId="0" fontId="6" fillId="0" borderId="5" xfId="0" applyFont="1" applyBorder="1"/>
    <xf numFmtId="0" fontId="5" fillId="0" borderId="5" xfId="0" applyFont="1" applyBorder="1"/>
    <xf numFmtId="0" fontId="7" fillId="0" borderId="0" xfId="0" applyFont="1" applyAlignment="1">
      <alignment horizontal="justify"/>
    </xf>
    <xf numFmtId="0" fontId="10" fillId="0" borderId="0" xfId="0" applyFont="1"/>
    <xf numFmtId="0" fontId="9" fillId="0" borderId="1" xfId="0" applyFont="1" applyBorder="1" applyAlignment="1">
      <alignment horizontal="center" vertical="top" wrapText="1"/>
    </xf>
    <xf numFmtId="0" fontId="5" fillId="0" borderId="2" xfId="0" applyFont="1" applyBorder="1" applyAlignment="1">
      <alignment horizontal="justify"/>
    </xf>
    <xf numFmtId="0" fontId="8" fillId="0" borderId="0" xfId="0" applyFont="1" applyAlignment="1">
      <alignment horizontal="center" wrapText="1"/>
    </xf>
    <xf numFmtId="165" fontId="7" fillId="3" borderId="4" xfId="9" applyNumberFormat="1" applyFont="1" applyFill="1" applyBorder="1" applyAlignment="1" applyProtection="1">
      <alignment horizontal="right"/>
    </xf>
    <xf numFmtId="0" fontId="9" fillId="0" borderId="15" xfId="0" applyFont="1" applyBorder="1" applyAlignment="1">
      <alignment horizontal="center" vertical="top" wrapText="1"/>
    </xf>
    <xf numFmtId="10" fontId="5" fillId="2" borderId="15" xfId="9" applyNumberFormat="1" applyFont="1" applyFill="1" applyBorder="1" applyProtection="1">
      <protection locked="0"/>
    </xf>
    <xf numFmtId="164" fontId="5" fillId="3" borderId="15" xfId="3" applyNumberFormat="1" applyFont="1" applyFill="1" applyBorder="1" applyAlignment="1" applyProtection="1">
      <alignment horizontal="justify"/>
    </xf>
    <xf numFmtId="0" fontId="0" fillId="0" borderId="4" xfId="0" applyBorder="1"/>
    <xf numFmtId="0" fontId="0" fillId="0" borderId="2" xfId="0" applyBorder="1"/>
    <xf numFmtId="0" fontId="13" fillId="0" borderId="5" xfId="0" applyFont="1" applyBorder="1"/>
    <xf numFmtId="49" fontId="4" fillId="0" borderId="3" xfId="0" applyNumberFormat="1" applyFont="1" applyBorder="1" applyAlignment="1">
      <alignment horizontal="left" wrapText="1"/>
    </xf>
    <xf numFmtId="49" fontId="4" fillId="0" borderId="7" xfId="0" applyNumberFormat="1" applyFont="1" applyBorder="1" applyAlignment="1">
      <alignment horizontal="left" wrapText="1"/>
    </xf>
    <xf numFmtId="49" fontId="0" fillId="0" borderId="0" xfId="0" applyNumberFormat="1" applyAlignment="1">
      <alignment horizontal="left" wrapText="1"/>
    </xf>
    <xf numFmtId="49" fontId="0" fillId="0" borderId="2" xfId="0" applyNumberFormat="1" applyBorder="1" applyAlignment="1">
      <alignment horizontal="left"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2" fillId="4" borderId="1" xfId="0" applyFont="1" applyFill="1" applyBorder="1" applyAlignment="1">
      <alignment horizontal="center"/>
    </xf>
  </cellXfs>
  <cellStyles count="12">
    <cellStyle name="Comma 2" xfId="1" xr:uid="{00000000-0005-0000-0000-000000000000}"/>
    <cellStyle name="Comma 3" xfId="2" xr:uid="{00000000-0005-0000-0000-000001000000}"/>
    <cellStyle name="Currency" xfId="3" builtinId="4"/>
    <cellStyle name="Currency 2" xfId="4" xr:uid="{00000000-0005-0000-0000-000003000000}"/>
    <cellStyle name="Currency 3"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Percent" xfId="9" builtinId="5"/>
    <cellStyle name="Percent 2" xfId="10" xr:uid="{00000000-0005-0000-0000-00000A000000}"/>
    <cellStyle name="Percent 3"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tabSelected="1" workbookViewId="0">
      <selection sqref="A1:C1"/>
    </sheetView>
  </sheetViews>
  <sheetFormatPr defaultColWidth="9.28515625" defaultRowHeight="15" x14ac:dyDescent="0.25"/>
  <cols>
    <col min="1" max="1" width="9" style="10" customWidth="1"/>
    <col min="2" max="2" width="11.42578125" style="10" customWidth="1"/>
    <col min="3" max="3" width="61.5703125" style="10" customWidth="1"/>
    <col min="4" max="16384" width="9.28515625" style="10"/>
  </cols>
  <sheetData>
    <row r="1" spans="1:6" ht="15" customHeight="1" x14ac:dyDescent="0.25">
      <c r="A1" s="65" t="s">
        <v>112</v>
      </c>
      <c r="B1" s="66"/>
      <c r="C1" s="66"/>
      <c r="D1" s="8"/>
      <c r="E1" s="8"/>
      <c r="F1" s="9"/>
    </row>
    <row r="2" spans="1:6" ht="81.75" customHeight="1" x14ac:dyDescent="0.25">
      <c r="A2" s="11"/>
      <c r="B2" s="67" t="s">
        <v>113</v>
      </c>
      <c r="C2" s="67"/>
      <c r="D2" s="67"/>
      <c r="E2" s="67"/>
      <c r="F2" s="68"/>
    </row>
    <row r="3" spans="1:6" ht="67.5" customHeight="1" x14ac:dyDescent="0.25">
      <c r="A3" s="11"/>
      <c r="B3" s="67" t="s">
        <v>114</v>
      </c>
      <c r="C3" s="67"/>
      <c r="D3" s="67"/>
      <c r="E3" s="67"/>
      <c r="F3" s="68"/>
    </row>
    <row r="4" spans="1:6" x14ac:dyDescent="0.25">
      <c r="A4" s="11"/>
      <c r="C4" s="12"/>
      <c r="F4" s="13"/>
    </row>
    <row r="5" spans="1:6" ht="270" x14ac:dyDescent="0.25">
      <c r="A5" s="11"/>
      <c r="C5" s="12" t="s">
        <v>223</v>
      </c>
      <c r="F5" s="13"/>
    </row>
    <row r="6" spans="1:6" x14ac:dyDescent="0.25">
      <c r="A6" s="11"/>
      <c r="C6" s="12"/>
      <c r="F6" s="13"/>
    </row>
    <row r="7" spans="1:6" ht="195" x14ac:dyDescent="0.25">
      <c r="A7" s="11"/>
      <c r="C7" s="12" t="s">
        <v>224</v>
      </c>
      <c r="F7" s="13"/>
    </row>
    <row r="8" spans="1:6" x14ac:dyDescent="0.25">
      <c r="A8" s="11"/>
      <c r="C8" s="12"/>
      <c r="F8" s="13"/>
    </row>
    <row r="9" spans="1:6" ht="60" x14ac:dyDescent="0.25">
      <c r="A9" s="11"/>
      <c r="C9" s="12" t="s">
        <v>225</v>
      </c>
      <c r="F9" s="13"/>
    </row>
    <row r="10" spans="1:6" x14ac:dyDescent="0.25">
      <c r="A10" s="11"/>
      <c r="C10" s="12"/>
      <c r="F10" s="13"/>
    </row>
    <row r="11" spans="1:6" ht="120" x14ac:dyDescent="0.25">
      <c r="A11" s="14"/>
      <c r="B11" s="15"/>
      <c r="C11" s="16" t="s">
        <v>226</v>
      </c>
      <c r="D11" s="15"/>
      <c r="E11" s="15"/>
      <c r="F11" s="17"/>
    </row>
    <row r="12" spans="1:6" x14ac:dyDescent="0.25">
      <c r="A12" s="12"/>
    </row>
  </sheetData>
  <mergeCells count="3">
    <mergeCell ref="A1:C1"/>
    <mergeCell ref="B2:F2"/>
    <mergeCell ref="B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6"/>
  <sheetViews>
    <sheetView zoomScaleNormal="100" workbookViewId="0">
      <selection activeCell="C4" sqref="C4"/>
    </sheetView>
  </sheetViews>
  <sheetFormatPr defaultColWidth="9.28515625" defaultRowHeight="15.75" customHeight="1" x14ac:dyDescent="0.25"/>
  <cols>
    <col min="1" max="1" width="2.28515625" style="5" customWidth="1"/>
    <col min="2" max="2" width="78.28515625" style="5" customWidth="1"/>
    <col min="3" max="3" width="17.28515625" style="5" customWidth="1"/>
    <col min="4" max="4" width="18.28515625" style="5" customWidth="1"/>
    <col min="5" max="5" width="16.42578125" style="5" customWidth="1"/>
    <col min="6" max="6" width="9.28515625" style="5" customWidth="1"/>
    <col min="7" max="9" width="9.28515625" style="5"/>
    <col min="10" max="10" width="10.5703125" style="5" customWidth="1"/>
    <col min="11" max="19" width="9.28515625" style="5"/>
    <col min="20" max="20" width="16.28515625" style="5" customWidth="1"/>
    <col min="21" max="21" width="14.7109375" style="5" customWidth="1"/>
    <col min="22" max="22" width="9.28515625" style="5" hidden="1" customWidth="1"/>
    <col min="23" max="24" width="9.28515625" style="5"/>
    <col min="25" max="25" width="9.28515625" style="5" customWidth="1"/>
    <col min="26" max="16384" width="9.28515625" style="5"/>
  </cols>
  <sheetData>
    <row r="1" spans="1:22" ht="15.75" customHeight="1" x14ac:dyDescent="0.25">
      <c r="A1"/>
      <c r="B1" s="50" t="s">
        <v>232</v>
      </c>
      <c r="C1" s="62"/>
      <c r="D1"/>
      <c r="E1"/>
      <c r="F1"/>
      <c r="G1"/>
      <c r="H1"/>
      <c r="I1"/>
      <c r="J1"/>
      <c r="K1"/>
      <c r="L1"/>
    </row>
    <row r="2" spans="1:22" ht="15.75" customHeight="1" x14ac:dyDescent="0.25">
      <c r="A2"/>
      <c r="B2" s="64" t="s">
        <v>219</v>
      </c>
      <c r="C2" s="45"/>
      <c r="D2"/>
      <c r="E2"/>
      <c r="F2"/>
      <c r="G2"/>
      <c r="H2"/>
      <c r="I2"/>
      <c r="J2"/>
      <c r="K2"/>
      <c r="L2"/>
    </row>
    <row r="3" spans="1:22" ht="7.5" customHeight="1" x14ac:dyDescent="0.25">
      <c r="A3"/>
      <c r="B3" s="51"/>
      <c r="C3" s="45"/>
      <c r="D3"/>
      <c r="E3"/>
      <c r="F3"/>
      <c r="G3"/>
      <c r="H3"/>
      <c r="I3"/>
      <c r="J3"/>
      <c r="K3"/>
      <c r="L3"/>
    </row>
    <row r="4" spans="1:22" ht="15.75" customHeight="1" x14ac:dyDescent="0.25">
      <c r="A4"/>
      <c r="B4" s="52" t="s">
        <v>5</v>
      </c>
      <c r="C4" s="3"/>
      <c r="D4"/>
      <c r="E4"/>
      <c r="F4"/>
      <c r="G4"/>
      <c r="H4"/>
      <c r="I4"/>
      <c r="J4"/>
      <c r="K4"/>
      <c r="L4"/>
    </row>
    <row r="5" spans="1:22" ht="15.75" customHeight="1" x14ac:dyDescent="0.25">
      <c r="A5"/>
      <c r="B5" s="52"/>
      <c r="C5" s="45"/>
      <c r="D5"/>
      <c r="E5"/>
      <c r="F5"/>
      <c r="G5"/>
      <c r="H5"/>
      <c r="I5"/>
      <c r="J5"/>
      <c r="K5"/>
      <c r="L5"/>
    </row>
    <row r="6" spans="1:22" ht="15.75" customHeight="1" x14ac:dyDescent="0.25">
      <c r="A6"/>
      <c r="B6" s="42" t="s">
        <v>235</v>
      </c>
      <c r="C6" s="37">
        <f>IF(ISNA(U6)=TRUE,0,U6)</f>
        <v>0</v>
      </c>
      <c r="D6" s="46"/>
      <c r="E6" s="46"/>
      <c r="F6" s="46"/>
      <c r="G6" s="46"/>
      <c r="H6" s="46"/>
      <c r="I6" s="46"/>
      <c r="J6"/>
      <c r="K6"/>
      <c r="L6"/>
      <c r="U6" s="4" t="e">
        <f>VLOOKUP($C4,Data!$A$3:$C$103,2,FALSE)</f>
        <v>#N/A</v>
      </c>
    </row>
    <row r="7" spans="1:22" ht="15.75" customHeight="1" x14ac:dyDescent="0.25">
      <c r="A7"/>
      <c r="B7" s="42" t="s">
        <v>236</v>
      </c>
      <c r="C7" s="37">
        <f>IF(ISNA(U7)=TRUE,0,U7)</f>
        <v>0</v>
      </c>
      <c r="D7" s="46"/>
      <c r="E7" s="46"/>
      <c r="F7" s="46"/>
      <c r="G7" s="46"/>
      <c r="H7" s="46"/>
      <c r="I7" s="46"/>
      <c r="J7"/>
      <c r="K7"/>
      <c r="L7"/>
      <c r="U7" s="4" t="e">
        <f>VLOOKUP($C$4,Data!$A$3:$C$103,3,FALSE)</f>
        <v>#N/A</v>
      </c>
      <c r="V7" s="5" t="s">
        <v>9</v>
      </c>
    </row>
    <row r="8" spans="1:22" ht="32.25" customHeight="1" x14ac:dyDescent="0.25">
      <c r="A8"/>
      <c r="B8" s="42"/>
      <c r="C8" s="56"/>
      <c r="D8" s="57" t="s">
        <v>227</v>
      </c>
      <c r="E8" s="57" t="s">
        <v>228</v>
      </c>
      <c r="F8" s="46"/>
      <c r="G8" s="46"/>
      <c r="H8" s="46"/>
      <c r="I8" s="46"/>
      <c r="J8"/>
      <c r="K8"/>
      <c r="L8"/>
      <c r="V8" s="5" t="s">
        <v>10</v>
      </c>
    </row>
    <row r="9" spans="1:22" ht="15.75" customHeight="1" x14ac:dyDescent="0.25">
      <c r="A9"/>
      <c r="B9" s="42" t="s">
        <v>220</v>
      </c>
      <c r="C9" s="1"/>
      <c r="D9" s="58" t="str">
        <f>IF(ISNA(U9)=TRUE,"",U9)</f>
        <v/>
      </c>
      <c r="E9" s="41">
        <v>1.9E-2</v>
      </c>
      <c r="F9"/>
      <c r="G9"/>
      <c r="H9"/>
      <c r="I9"/>
      <c r="J9"/>
      <c r="K9"/>
      <c r="L9"/>
      <c r="U9" s="6" t="e">
        <f>VLOOKUP($C$4,Data!$A$3:$F$103,6,FALSE)</f>
        <v>#N/A</v>
      </c>
      <c r="V9" s="5" t="s">
        <v>11</v>
      </c>
    </row>
    <row r="10" spans="1:22" ht="15.75" customHeight="1" x14ac:dyDescent="0.25">
      <c r="A10"/>
      <c r="B10" s="42" t="s">
        <v>229</v>
      </c>
      <c r="C10" s="1"/>
      <c r="D10" s="69" t="s">
        <v>115</v>
      </c>
      <c r="E10" s="69"/>
      <c r="F10" s="69"/>
      <c r="G10" s="69"/>
      <c r="H10" s="69"/>
      <c r="I10" s="69"/>
      <c r="J10" s="70"/>
      <c r="K10"/>
      <c r="L10"/>
      <c r="V10" s="5" t="s">
        <v>12</v>
      </c>
    </row>
    <row r="11" spans="1:22" ht="15.75" customHeight="1" x14ac:dyDescent="0.25">
      <c r="A11"/>
      <c r="B11" s="42"/>
      <c r="C11" s="56"/>
      <c r="D11" s="71"/>
      <c r="E11" s="71"/>
      <c r="F11" s="71"/>
      <c r="G11" s="71"/>
      <c r="H11" s="71"/>
      <c r="I11" s="71"/>
      <c r="J11" s="72"/>
      <c r="K11"/>
      <c r="L11"/>
      <c r="V11" s="5" t="s">
        <v>13</v>
      </c>
    </row>
    <row r="12" spans="1:22" ht="15.75" customHeight="1" x14ac:dyDescent="0.25">
      <c r="A12"/>
      <c r="B12" s="42"/>
      <c r="C12" s="56"/>
      <c r="D12" s="73"/>
      <c r="E12" s="73"/>
      <c r="F12" s="73"/>
      <c r="G12" s="73"/>
      <c r="H12" s="73"/>
      <c r="I12" s="73"/>
      <c r="J12" s="74"/>
      <c r="K12"/>
      <c r="L12"/>
      <c r="V12" s="5" t="s">
        <v>14</v>
      </c>
    </row>
    <row r="13" spans="1:22" ht="15.75" customHeight="1" x14ac:dyDescent="0.25">
      <c r="A13"/>
      <c r="B13" s="42" t="s">
        <v>221</v>
      </c>
      <c r="C13" s="39">
        <v>2.4E-2</v>
      </c>
      <c r="D13" s="69" t="s">
        <v>218</v>
      </c>
      <c r="E13" s="69"/>
      <c r="F13" s="69"/>
      <c r="G13" s="69"/>
      <c r="H13" s="69"/>
      <c r="I13" s="69"/>
      <c r="J13" s="70"/>
      <c r="K13"/>
      <c r="L13"/>
      <c r="V13" s="5" t="s">
        <v>15</v>
      </c>
    </row>
    <row r="14" spans="1:22" ht="15.75" customHeight="1" x14ac:dyDescent="0.25">
      <c r="A14"/>
      <c r="B14" s="42" t="s">
        <v>230</v>
      </c>
      <c r="C14" s="39">
        <v>2.8000000000000001E-2</v>
      </c>
      <c r="D14" s="71"/>
      <c r="E14" s="71"/>
      <c r="F14" s="71"/>
      <c r="G14" s="71"/>
      <c r="H14" s="71"/>
      <c r="I14" s="71"/>
      <c r="J14" s="72"/>
      <c r="K14"/>
      <c r="L14"/>
      <c r="V14" s="5" t="s">
        <v>16</v>
      </c>
    </row>
    <row r="15" spans="1:22" ht="15.75" customHeight="1" x14ac:dyDescent="0.25">
      <c r="A15"/>
      <c r="B15" s="42"/>
      <c r="C15" s="40"/>
      <c r="D15" s="73"/>
      <c r="E15" s="73"/>
      <c r="F15" s="73"/>
      <c r="G15" s="73"/>
      <c r="H15" s="73"/>
      <c r="I15" s="73"/>
      <c r="J15" s="74"/>
      <c r="K15"/>
      <c r="L15"/>
      <c r="V15" s="5" t="s">
        <v>17</v>
      </c>
    </row>
    <row r="16" spans="1:22" ht="15.75" customHeight="1" x14ac:dyDescent="0.25">
      <c r="A16"/>
      <c r="B16" s="42" t="s">
        <v>4</v>
      </c>
      <c r="C16" s="39">
        <f>IF(ISNA(U16)=TRUE,0,U16)</f>
        <v>0</v>
      </c>
      <c r="D16" s="53"/>
      <c r="E16" s="53"/>
      <c r="F16" s="53"/>
      <c r="G16" s="53"/>
      <c r="H16" s="53"/>
      <c r="I16" s="53"/>
      <c r="J16"/>
      <c r="K16"/>
      <c r="L16"/>
      <c r="U16" s="6" t="e">
        <f>VLOOKUP($C$4,Data!$A$3:$E$103,5,FALSE)</f>
        <v>#N/A</v>
      </c>
      <c r="V16" s="5" t="s">
        <v>18</v>
      </c>
    </row>
    <row r="17" spans="1:22" ht="15.75" customHeight="1" x14ac:dyDescent="0.25">
      <c r="A17"/>
      <c r="B17" s="42" t="s">
        <v>0</v>
      </c>
      <c r="C17" s="39">
        <f>Data!E103</f>
        <v>0.88700000000000001</v>
      </c>
      <c r="D17" s="53"/>
      <c r="E17" s="53"/>
      <c r="F17" s="53"/>
      <c r="G17" s="53"/>
      <c r="H17" s="53"/>
      <c r="I17" s="53"/>
      <c r="J17"/>
      <c r="K17"/>
      <c r="L17"/>
      <c r="V17" s="5" t="s">
        <v>19</v>
      </c>
    </row>
    <row r="18" spans="1:22" ht="9" customHeight="1" x14ac:dyDescent="0.25">
      <c r="A18"/>
      <c r="B18" s="42"/>
      <c r="C18" s="40"/>
      <c r="D18" s="53"/>
      <c r="E18" s="53"/>
      <c r="F18" s="53"/>
      <c r="G18" s="53"/>
      <c r="H18" s="53"/>
      <c r="I18" s="53"/>
      <c r="J18"/>
      <c r="K18"/>
      <c r="L18"/>
      <c r="V18" s="5" t="s">
        <v>20</v>
      </c>
    </row>
    <row r="19" spans="1:22" ht="15.75" customHeight="1" x14ac:dyDescent="0.25">
      <c r="A19"/>
      <c r="B19" s="42"/>
      <c r="C19" s="55" t="s">
        <v>222</v>
      </c>
      <c r="D19" s="59" t="s">
        <v>231</v>
      </c>
      <c r="E19" s="54"/>
      <c r="F19" s="54"/>
      <c r="G19" s="54"/>
      <c r="H19" s="54"/>
      <c r="I19" s="54"/>
      <c r="J19"/>
      <c r="K19"/>
      <c r="L19"/>
      <c r="V19" s="5" t="s">
        <v>21</v>
      </c>
    </row>
    <row r="20" spans="1:22" ht="15.75" customHeight="1" x14ac:dyDescent="0.25">
      <c r="A20"/>
      <c r="B20" s="42" t="s">
        <v>1</v>
      </c>
      <c r="C20" s="2"/>
      <c r="D20" s="60"/>
      <c r="E20" s="44"/>
      <c r="F20" s="44"/>
      <c r="G20" s="44"/>
      <c r="H20" s="44"/>
      <c r="I20" s="44"/>
      <c r="J20" s="44"/>
      <c r="K20"/>
      <c r="L20"/>
      <c r="V20" s="5" t="s">
        <v>22</v>
      </c>
    </row>
    <row r="21" spans="1:22" ht="15.75" customHeight="1" x14ac:dyDescent="0.25">
      <c r="A21"/>
      <c r="B21" s="42"/>
      <c r="C21" s="43"/>
      <c r="D21" s="44"/>
      <c r="E21" s="44"/>
      <c r="F21" s="44"/>
      <c r="G21" s="44"/>
      <c r="H21" s="44"/>
      <c r="I21" s="44"/>
      <c r="J21" s="44"/>
      <c r="K21"/>
      <c r="L21"/>
      <c r="M21"/>
      <c r="N21"/>
      <c r="V21" s="5" t="s">
        <v>23</v>
      </c>
    </row>
    <row r="22" spans="1:22" ht="6" customHeight="1" x14ac:dyDescent="0.25">
      <c r="A22"/>
      <c r="B22" s="42"/>
      <c r="C22" s="45"/>
      <c r="D22"/>
      <c r="E22" s="44"/>
      <c r="F22" s="44"/>
      <c r="G22" s="44"/>
      <c r="H22" s="44"/>
      <c r="I22" s="44"/>
      <c r="J22" s="44"/>
      <c r="K22"/>
      <c r="L22"/>
      <c r="M22"/>
      <c r="N22"/>
      <c r="V22" s="5" t="s">
        <v>24</v>
      </c>
    </row>
    <row r="23" spans="1:22" ht="15.75" customHeight="1" x14ac:dyDescent="0.25">
      <c r="A23"/>
      <c r="B23" s="42" t="str">
        <f>CONCATENATE(C$4&amp;" County Article 39")</f>
        <v xml:space="preserve"> County Article 39</v>
      </c>
      <c r="C23" s="37">
        <f>$C$6*(1+$C9)</f>
        <v>0</v>
      </c>
      <c r="D23" s="61">
        <f>$C$6*(1+$C9)*(1+$C10)</f>
        <v>0</v>
      </c>
      <c r="E23" s="46"/>
      <c r="F23" s="47"/>
      <c r="G23"/>
      <c r="H23"/>
      <c r="I23"/>
      <c r="J23"/>
      <c r="K23"/>
      <c r="L23"/>
      <c r="M23"/>
      <c r="N23"/>
      <c r="V23" s="5" t="s">
        <v>25</v>
      </c>
    </row>
    <row r="24" spans="1:22" ht="15.75" customHeight="1" x14ac:dyDescent="0.25">
      <c r="A24"/>
      <c r="B24" s="42" t="str">
        <f>CONCATENATE(C$4&amp;" County Article 40")</f>
        <v xml:space="preserve"> County Article 40</v>
      </c>
      <c r="C24" s="37">
        <f>$C$7*(1+$C13)</f>
        <v>0</v>
      </c>
      <c r="D24" s="61">
        <f>C7*(1+C13)*(1+C14)</f>
        <v>0</v>
      </c>
      <c r="E24" s="46"/>
      <c r="F24" s="47"/>
      <c r="G24"/>
      <c r="H24"/>
      <c r="I24"/>
      <c r="J24"/>
      <c r="K24"/>
      <c r="L24"/>
      <c r="M24"/>
      <c r="N24"/>
      <c r="V24" s="5" t="s">
        <v>26</v>
      </c>
    </row>
    <row r="25" spans="1:22" ht="15.75" customHeight="1" x14ac:dyDescent="0.25">
      <c r="A25"/>
      <c r="B25" s="42" t="str">
        <f>CONCATENATE(C$4&amp;" County Article 42")</f>
        <v xml:space="preserve"> County Article 42</v>
      </c>
      <c r="C25" s="37">
        <f>$C$6*0.5*(1+$C9)</f>
        <v>0</v>
      </c>
      <c r="D25" s="61">
        <f>$C$6*0.5*(1+$C9)*(1+$C10)</f>
        <v>0</v>
      </c>
      <c r="E25" s="46"/>
      <c r="F25" s="47"/>
      <c r="G25"/>
      <c r="H25"/>
      <c r="I25"/>
      <c r="J25"/>
      <c r="K25"/>
      <c r="L25"/>
      <c r="M25"/>
      <c r="N25"/>
      <c r="V25" s="5" t="s">
        <v>27</v>
      </c>
    </row>
    <row r="26" spans="1:22" ht="15.75" customHeight="1" x14ac:dyDescent="0.25">
      <c r="A26"/>
      <c r="B26" s="42"/>
      <c r="C26" s="63"/>
      <c r="D26" s="38"/>
      <c r="E26"/>
      <c r="F26"/>
      <c r="G26"/>
      <c r="H26"/>
      <c r="I26"/>
      <c r="J26"/>
      <c r="K26"/>
      <c r="L26"/>
      <c r="M26"/>
      <c r="N26"/>
      <c r="V26" s="5" t="s">
        <v>28</v>
      </c>
    </row>
    <row r="27" spans="1:22" ht="15.75" customHeight="1" x14ac:dyDescent="0.25">
      <c r="A27"/>
      <c r="B27" s="42" t="s">
        <v>6</v>
      </c>
      <c r="C27" s="37">
        <f t="shared" ref="C27:D29" si="0">C23*C$20</f>
        <v>0</v>
      </c>
      <c r="D27" s="61">
        <f t="shared" si="0"/>
        <v>0</v>
      </c>
      <c r="E27" s="46"/>
      <c r="F27" s="47"/>
      <c r="G27"/>
      <c r="H27"/>
      <c r="I27"/>
      <c r="J27"/>
      <c r="K27"/>
      <c r="L27"/>
      <c r="M27"/>
      <c r="N27"/>
      <c r="V27" s="5" t="s">
        <v>29</v>
      </c>
    </row>
    <row r="28" spans="1:22" ht="15.75" customHeight="1" x14ac:dyDescent="0.25">
      <c r="A28"/>
      <c r="B28" s="42" t="s">
        <v>7</v>
      </c>
      <c r="C28" s="37">
        <f t="shared" si="0"/>
        <v>0</v>
      </c>
      <c r="D28" s="61">
        <f t="shared" si="0"/>
        <v>0</v>
      </c>
      <c r="E28" s="46"/>
      <c r="F28" s="47"/>
      <c r="G28"/>
      <c r="H28"/>
      <c r="I28"/>
      <c r="J28"/>
      <c r="K28"/>
      <c r="L28"/>
      <c r="M28"/>
      <c r="N28"/>
      <c r="V28" s="5" t="s">
        <v>30</v>
      </c>
    </row>
    <row r="29" spans="1:22" ht="15.75" customHeight="1" x14ac:dyDescent="0.25">
      <c r="A29"/>
      <c r="B29" s="42" t="s">
        <v>8</v>
      </c>
      <c r="C29" s="37">
        <f t="shared" si="0"/>
        <v>0</v>
      </c>
      <c r="D29" s="61">
        <f t="shared" si="0"/>
        <v>0</v>
      </c>
      <c r="E29" s="46"/>
      <c r="F29" s="47"/>
      <c r="G29"/>
      <c r="H29"/>
      <c r="I29"/>
      <c r="J29"/>
      <c r="K29"/>
      <c r="L29"/>
      <c r="M29"/>
      <c r="N29"/>
      <c r="V29" s="5" t="s">
        <v>31</v>
      </c>
    </row>
    <row r="30" spans="1:22" ht="15.75" customHeight="1" x14ac:dyDescent="0.25">
      <c r="A30"/>
      <c r="B30" s="42"/>
      <c r="C30" s="38"/>
      <c r="D30" s="38"/>
      <c r="E30"/>
      <c r="F30"/>
      <c r="G30"/>
      <c r="H30"/>
      <c r="I30"/>
      <c r="J30"/>
      <c r="K30"/>
      <c r="L30"/>
      <c r="M30"/>
      <c r="N30"/>
      <c r="V30" s="5" t="s">
        <v>32</v>
      </c>
    </row>
    <row r="31" spans="1:22" ht="15.75" customHeight="1" x14ac:dyDescent="0.25">
      <c r="A31"/>
      <c r="B31" s="48" t="s">
        <v>2</v>
      </c>
      <c r="C31" s="37">
        <f>(1.5*C28*$C17)-(0.25*C27*$C16)</f>
        <v>0</v>
      </c>
      <c r="D31" s="61">
        <f>(1.5*D28*$C17)-(0.25*D27*$C16)</f>
        <v>0</v>
      </c>
      <c r="E31" s="46"/>
      <c r="F31" s="47"/>
      <c r="G31"/>
      <c r="H31"/>
      <c r="I31"/>
      <c r="J31"/>
      <c r="K31"/>
      <c r="L31"/>
      <c r="M31"/>
      <c r="N31"/>
      <c r="V31" s="5" t="s">
        <v>33</v>
      </c>
    </row>
    <row r="32" spans="1:22" ht="15.75" customHeight="1" x14ac:dyDescent="0.25">
      <c r="A32"/>
      <c r="B32" s="49"/>
      <c r="C32"/>
      <c r="D32"/>
      <c r="E32"/>
      <c r="F32"/>
      <c r="G32"/>
      <c r="H32"/>
      <c r="I32"/>
      <c r="J32"/>
      <c r="K32"/>
      <c r="L32"/>
      <c r="M32"/>
      <c r="N32"/>
      <c r="V32" s="5" t="s">
        <v>34</v>
      </c>
    </row>
    <row r="33" spans="1:22" ht="15.75" customHeight="1" x14ac:dyDescent="0.25">
      <c r="A33"/>
      <c r="B33"/>
      <c r="C33"/>
      <c r="D33"/>
      <c r="E33"/>
      <c r="F33"/>
      <c r="G33"/>
      <c r="H33"/>
      <c r="I33"/>
      <c r="J33"/>
      <c r="K33"/>
      <c r="L33"/>
      <c r="M33"/>
      <c r="N33"/>
      <c r="V33" s="5" t="s">
        <v>35</v>
      </c>
    </row>
    <row r="34" spans="1:22" ht="15.75" customHeight="1" x14ac:dyDescent="0.25">
      <c r="A34"/>
      <c r="B34"/>
      <c r="C34"/>
      <c r="D34"/>
      <c r="E34"/>
      <c r="F34"/>
      <c r="G34"/>
      <c r="H34"/>
      <c r="I34"/>
      <c r="J34"/>
      <c r="K34"/>
      <c r="L34"/>
      <c r="M34"/>
      <c r="N34"/>
      <c r="V34" s="5" t="s">
        <v>36</v>
      </c>
    </row>
    <row r="35" spans="1:22" ht="15.75" customHeight="1" x14ac:dyDescent="0.25">
      <c r="A35"/>
      <c r="B35"/>
      <c r="C35"/>
      <c r="D35"/>
      <c r="E35"/>
      <c r="F35"/>
      <c r="G35"/>
      <c r="H35"/>
      <c r="I35"/>
      <c r="J35"/>
      <c r="K35"/>
      <c r="L35"/>
      <c r="M35"/>
      <c r="N35"/>
      <c r="V35" s="5" t="s">
        <v>37</v>
      </c>
    </row>
    <row r="36" spans="1:22" ht="15.75" customHeight="1" x14ac:dyDescent="0.25">
      <c r="V36" s="5" t="s">
        <v>38</v>
      </c>
    </row>
    <row r="37" spans="1:22" ht="15.75" customHeight="1" x14ac:dyDescent="0.25">
      <c r="V37" s="5" t="s">
        <v>39</v>
      </c>
    </row>
    <row r="38" spans="1:22" ht="15.75" customHeight="1" x14ac:dyDescent="0.25">
      <c r="V38" s="5" t="s">
        <v>40</v>
      </c>
    </row>
    <row r="39" spans="1:22" ht="15.75" customHeight="1" x14ac:dyDescent="0.25">
      <c r="V39" s="5" t="s">
        <v>41</v>
      </c>
    </row>
    <row r="40" spans="1:22" ht="15.75" customHeight="1" x14ac:dyDescent="0.25">
      <c r="V40" s="5" t="s">
        <v>42</v>
      </c>
    </row>
    <row r="41" spans="1:22" ht="15.75" customHeight="1" x14ac:dyDescent="0.25">
      <c r="V41" s="5" t="s">
        <v>43</v>
      </c>
    </row>
    <row r="42" spans="1:22" ht="15.75" customHeight="1" x14ac:dyDescent="0.25">
      <c r="V42" s="5" t="s">
        <v>44</v>
      </c>
    </row>
    <row r="43" spans="1:22" ht="15.75" customHeight="1" x14ac:dyDescent="0.25">
      <c r="V43" s="5" t="s">
        <v>45</v>
      </c>
    </row>
    <row r="44" spans="1:22" ht="15.75" customHeight="1" x14ac:dyDescent="0.25">
      <c r="V44" s="5" t="s">
        <v>46</v>
      </c>
    </row>
    <row r="45" spans="1:22" ht="15.75" customHeight="1" x14ac:dyDescent="0.25">
      <c r="V45" s="5" t="s">
        <v>47</v>
      </c>
    </row>
    <row r="46" spans="1:22" ht="15.75" customHeight="1" x14ac:dyDescent="0.25">
      <c r="V46" s="5" t="s">
        <v>48</v>
      </c>
    </row>
    <row r="47" spans="1:22" ht="15.75" customHeight="1" x14ac:dyDescent="0.25">
      <c r="V47" s="5" t="s">
        <v>49</v>
      </c>
    </row>
    <row r="48" spans="1:22" ht="15.75" customHeight="1" x14ac:dyDescent="0.25">
      <c r="V48" s="5" t="s">
        <v>50</v>
      </c>
    </row>
    <row r="49" spans="22:22" ht="15.75" customHeight="1" x14ac:dyDescent="0.25">
      <c r="V49" s="5" t="s">
        <v>51</v>
      </c>
    </row>
    <row r="50" spans="22:22" ht="15.75" customHeight="1" x14ac:dyDescent="0.25">
      <c r="V50" s="5" t="s">
        <v>52</v>
      </c>
    </row>
    <row r="51" spans="22:22" ht="15.75" customHeight="1" x14ac:dyDescent="0.25">
      <c r="V51" s="5" t="s">
        <v>53</v>
      </c>
    </row>
    <row r="52" spans="22:22" ht="15.75" customHeight="1" x14ac:dyDescent="0.25">
      <c r="V52" s="5" t="s">
        <v>54</v>
      </c>
    </row>
    <row r="53" spans="22:22" ht="15.75" customHeight="1" x14ac:dyDescent="0.25">
      <c r="V53" s="5" t="s">
        <v>55</v>
      </c>
    </row>
    <row r="54" spans="22:22" ht="15.75" customHeight="1" x14ac:dyDescent="0.25">
      <c r="V54" s="5" t="s">
        <v>56</v>
      </c>
    </row>
    <row r="55" spans="22:22" ht="15.75" customHeight="1" x14ac:dyDescent="0.25">
      <c r="V55" s="5" t="s">
        <v>57</v>
      </c>
    </row>
    <row r="56" spans="22:22" ht="15.75" customHeight="1" x14ac:dyDescent="0.25">
      <c r="V56" s="5" t="s">
        <v>58</v>
      </c>
    </row>
    <row r="57" spans="22:22" ht="15.75" customHeight="1" x14ac:dyDescent="0.25">
      <c r="V57" s="5" t="s">
        <v>59</v>
      </c>
    </row>
    <row r="58" spans="22:22" ht="15.75" customHeight="1" x14ac:dyDescent="0.25">
      <c r="V58" s="5" t="s">
        <v>60</v>
      </c>
    </row>
    <row r="59" spans="22:22" ht="15.75" customHeight="1" x14ac:dyDescent="0.25">
      <c r="V59" s="5" t="s">
        <v>61</v>
      </c>
    </row>
    <row r="60" spans="22:22" ht="15.75" customHeight="1" x14ac:dyDescent="0.25">
      <c r="V60" s="5" t="s">
        <v>62</v>
      </c>
    </row>
    <row r="61" spans="22:22" ht="15.75" customHeight="1" x14ac:dyDescent="0.25">
      <c r="V61" s="5" t="s">
        <v>63</v>
      </c>
    </row>
    <row r="62" spans="22:22" ht="15.75" customHeight="1" x14ac:dyDescent="0.25">
      <c r="V62" s="5" t="s">
        <v>64</v>
      </c>
    </row>
    <row r="63" spans="22:22" ht="15.75" customHeight="1" x14ac:dyDescent="0.25">
      <c r="V63" s="5" t="s">
        <v>65</v>
      </c>
    </row>
    <row r="64" spans="22:22" ht="15.75" customHeight="1" x14ac:dyDescent="0.25">
      <c r="V64" s="5" t="s">
        <v>66</v>
      </c>
    </row>
    <row r="65" spans="22:22" ht="15.75" customHeight="1" x14ac:dyDescent="0.25">
      <c r="V65" s="5" t="s">
        <v>67</v>
      </c>
    </row>
    <row r="66" spans="22:22" ht="15.75" customHeight="1" x14ac:dyDescent="0.25">
      <c r="V66" s="5" t="s">
        <v>68</v>
      </c>
    </row>
    <row r="67" spans="22:22" ht="15.75" customHeight="1" x14ac:dyDescent="0.25">
      <c r="V67" s="5" t="s">
        <v>69</v>
      </c>
    </row>
    <row r="68" spans="22:22" ht="15.75" customHeight="1" x14ac:dyDescent="0.25">
      <c r="V68" s="5" t="s">
        <v>70</v>
      </c>
    </row>
    <row r="69" spans="22:22" ht="15.75" customHeight="1" x14ac:dyDescent="0.25">
      <c r="V69" s="5" t="s">
        <v>71</v>
      </c>
    </row>
    <row r="70" spans="22:22" ht="15.75" customHeight="1" x14ac:dyDescent="0.25">
      <c r="V70" s="5" t="s">
        <v>72</v>
      </c>
    </row>
    <row r="71" spans="22:22" ht="15.75" customHeight="1" x14ac:dyDescent="0.25">
      <c r="V71" s="5" t="s">
        <v>73</v>
      </c>
    </row>
    <row r="72" spans="22:22" ht="15.75" customHeight="1" x14ac:dyDescent="0.25">
      <c r="V72" s="5" t="s">
        <v>74</v>
      </c>
    </row>
    <row r="73" spans="22:22" ht="15.75" customHeight="1" x14ac:dyDescent="0.25">
      <c r="V73" s="5" t="s">
        <v>75</v>
      </c>
    </row>
    <row r="74" spans="22:22" ht="15.75" customHeight="1" x14ac:dyDescent="0.25">
      <c r="V74" s="5" t="s">
        <v>76</v>
      </c>
    </row>
    <row r="75" spans="22:22" ht="15.75" customHeight="1" x14ac:dyDescent="0.25">
      <c r="V75" s="5" t="s">
        <v>77</v>
      </c>
    </row>
    <row r="76" spans="22:22" ht="15.75" customHeight="1" x14ac:dyDescent="0.25">
      <c r="V76" s="5" t="s">
        <v>78</v>
      </c>
    </row>
    <row r="77" spans="22:22" ht="15.75" customHeight="1" x14ac:dyDescent="0.25">
      <c r="V77" s="5" t="s">
        <v>79</v>
      </c>
    </row>
    <row r="78" spans="22:22" ht="15.75" customHeight="1" x14ac:dyDescent="0.25">
      <c r="V78" s="5" t="s">
        <v>80</v>
      </c>
    </row>
    <row r="79" spans="22:22" ht="15.75" customHeight="1" x14ac:dyDescent="0.25">
      <c r="V79" s="5" t="s">
        <v>81</v>
      </c>
    </row>
    <row r="80" spans="22:22" ht="15.75" customHeight="1" x14ac:dyDescent="0.25">
      <c r="V80" s="5" t="s">
        <v>82</v>
      </c>
    </row>
    <row r="81" spans="22:22" ht="15.75" customHeight="1" x14ac:dyDescent="0.25">
      <c r="V81" s="5" t="s">
        <v>83</v>
      </c>
    </row>
    <row r="82" spans="22:22" ht="15.75" customHeight="1" x14ac:dyDescent="0.25">
      <c r="V82" s="5" t="s">
        <v>84</v>
      </c>
    </row>
    <row r="83" spans="22:22" ht="15.75" customHeight="1" x14ac:dyDescent="0.25">
      <c r="V83" s="5" t="s">
        <v>85</v>
      </c>
    </row>
    <row r="84" spans="22:22" ht="15.75" customHeight="1" x14ac:dyDescent="0.25">
      <c r="V84" s="5" t="s">
        <v>86</v>
      </c>
    </row>
    <row r="85" spans="22:22" ht="15.75" customHeight="1" x14ac:dyDescent="0.25">
      <c r="V85" s="5" t="s">
        <v>87</v>
      </c>
    </row>
    <row r="86" spans="22:22" ht="15.75" customHeight="1" x14ac:dyDescent="0.25">
      <c r="V86" s="5" t="s">
        <v>88</v>
      </c>
    </row>
    <row r="87" spans="22:22" ht="15.75" customHeight="1" x14ac:dyDescent="0.25">
      <c r="V87" s="5" t="s">
        <v>89</v>
      </c>
    </row>
    <row r="88" spans="22:22" ht="15.75" customHeight="1" x14ac:dyDescent="0.25">
      <c r="V88" s="5" t="s">
        <v>90</v>
      </c>
    </row>
    <row r="89" spans="22:22" ht="15.75" customHeight="1" x14ac:dyDescent="0.25">
      <c r="V89" s="5" t="s">
        <v>91</v>
      </c>
    </row>
    <row r="90" spans="22:22" ht="15.75" customHeight="1" x14ac:dyDescent="0.25">
      <c r="V90" s="5" t="s">
        <v>92</v>
      </c>
    </row>
    <row r="91" spans="22:22" ht="15.75" customHeight="1" x14ac:dyDescent="0.25">
      <c r="V91" s="5" t="s">
        <v>93</v>
      </c>
    </row>
    <row r="92" spans="22:22" ht="15.75" customHeight="1" x14ac:dyDescent="0.25">
      <c r="V92" s="5" t="s">
        <v>94</v>
      </c>
    </row>
    <row r="93" spans="22:22" ht="15.75" customHeight="1" x14ac:dyDescent="0.25">
      <c r="V93" s="5" t="s">
        <v>95</v>
      </c>
    </row>
    <row r="94" spans="22:22" ht="15.75" customHeight="1" x14ac:dyDescent="0.25">
      <c r="V94" s="5" t="s">
        <v>96</v>
      </c>
    </row>
    <row r="95" spans="22:22" ht="15.75" customHeight="1" x14ac:dyDescent="0.25">
      <c r="V95" s="5" t="s">
        <v>97</v>
      </c>
    </row>
    <row r="96" spans="22:22" ht="15.75" customHeight="1" x14ac:dyDescent="0.25">
      <c r="V96" s="5" t="s">
        <v>98</v>
      </c>
    </row>
    <row r="97" spans="22:22" ht="15.75" customHeight="1" x14ac:dyDescent="0.25">
      <c r="V97" s="5" t="s">
        <v>99</v>
      </c>
    </row>
    <row r="98" spans="22:22" ht="15.75" customHeight="1" x14ac:dyDescent="0.25">
      <c r="V98" s="5" t="s">
        <v>100</v>
      </c>
    </row>
    <row r="99" spans="22:22" ht="15.75" customHeight="1" x14ac:dyDescent="0.25">
      <c r="V99" s="5" t="s">
        <v>101</v>
      </c>
    </row>
    <row r="100" spans="22:22" ht="15.75" customHeight="1" x14ac:dyDescent="0.25">
      <c r="V100" s="5" t="s">
        <v>102</v>
      </c>
    </row>
    <row r="101" spans="22:22" ht="15.75" customHeight="1" x14ac:dyDescent="0.25">
      <c r="V101" s="5" t="s">
        <v>103</v>
      </c>
    </row>
    <row r="102" spans="22:22" ht="15.75" customHeight="1" x14ac:dyDescent="0.25">
      <c r="V102" s="5" t="s">
        <v>104</v>
      </c>
    </row>
    <row r="103" spans="22:22" ht="15.75" customHeight="1" x14ac:dyDescent="0.25">
      <c r="V103" s="5" t="s">
        <v>105</v>
      </c>
    </row>
    <row r="104" spans="22:22" ht="15.75" customHeight="1" x14ac:dyDescent="0.25">
      <c r="V104" s="5" t="s">
        <v>106</v>
      </c>
    </row>
    <row r="105" spans="22:22" ht="15.75" customHeight="1" x14ac:dyDescent="0.25">
      <c r="V105" s="5" t="s">
        <v>107</v>
      </c>
    </row>
    <row r="106" spans="22:22" ht="15.75" customHeight="1" x14ac:dyDescent="0.25">
      <c r="V106" s="5" t="s">
        <v>108</v>
      </c>
    </row>
  </sheetData>
  <mergeCells count="2">
    <mergeCell ref="D10:J12"/>
    <mergeCell ref="D13:J15"/>
  </mergeCells>
  <dataValidations count="1">
    <dataValidation type="list" allowBlank="1" showInputMessage="1" showErrorMessage="1" sqref="C4" xr:uid="{00000000-0002-0000-0000-000000000000}">
      <formula1>$V$6:$V$106</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5"/>
  <sheetViews>
    <sheetView topLeftCell="A73" workbookViewId="0">
      <selection activeCell="C103" sqref="C103"/>
    </sheetView>
  </sheetViews>
  <sheetFormatPr defaultColWidth="9.28515625" defaultRowHeight="15" x14ac:dyDescent="0.25"/>
  <cols>
    <col min="1" max="1" width="14.28515625" customWidth="1"/>
    <col min="2" max="3" width="17.7109375" customWidth="1"/>
    <col min="5" max="5" width="11.7109375" customWidth="1"/>
    <col min="6" max="6" width="14.28515625" customWidth="1"/>
    <col min="8" max="8" width="15.42578125" hidden="1" customWidth="1"/>
    <col min="9" max="9" width="13.7109375" hidden="1" customWidth="1"/>
    <col min="10" max="10" width="15.28515625" hidden="1" customWidth="1"/>
    <col min="11" max="11" width="13.7109375" hidden="1" customWidth="1"/>
    <col min="12" max="12" width="0" hidden="1" customWidth="1"/>
    <col min="13" max="13" width="13.7109375" hidden="1" customWidth="1"/>
    <col min="14" max="14" width="12.5703125" hidden="1" customWidth="1"/>
    <col min="15" max="16" width="0" hidden="1" customWidth="1"/>
  </cols>
  <sheetData>
    <row r="1" spans="1:21" x14ac:dyDescent="0.25">
      <c r="A1" s="28"/>
      <c r="B1" s="75" t="s">
        <v>234</v>
      </c>
      <c r="C1" s="75"/>
      <c r="D1" s="75" t="s">
        <v>3</v>
      </c>
      <c r="E1" s="75"/>
      <c r="F1" s="34"/>
    </row>
    <row r="2" spans="1:21" ht="56.25" customHeight="1" x14ac:dyDescent="0.25">
      <c r="A2" s="28"/>
      <c r="B2" s="35" t="s">
        <v>3</v>
      </c>
      <c r="C2" s="35" t="s">
        <v>109</v>
      </c>
      <c r="D2" s="35" t="s">
        <v>110</v>
      </c>
      <c r="E2" s="35" t="s">
        <v>111</v>
      </c>
      <c r="F2" s="36" t="s">
        <v>233</v>
      </c>
      <c r="H2" s="26" t="s">
        <v>216</v>
      </c>
    </row>
    <row r="3" spans="1:21" x14ac:dyDescent="0.25">
      <c r="A3" s="28" t="s">
        <v>117</v>
      </c>
      <c r="B3" s="29">
        <v>43574717.330000013</v>
      </c>
      <c r="C3" s="29">
        <v>20698490.049999997</v>
      </c>
      <c r="D3" s="30">
        <v>0.11417014028631861</v>
      </c>
      <c r="E3" s="30">
        <v>0.88582985971368133</v>
      </c>
      <c r="F3" s="30">
        <v>-1.5953228174068715E-3</v>
      </c>
      <c r="H3" s="18" t="s">
        <v>117</v>
      </c>
      <c r="I3" s="22">
        <v>17980070.850000001</v>
      </c>
      <c r="J3" s="23">
        <v>7678870.9699999997</v>
      </c>
      <c r="L3" s="18" t="s">
        <v>117</v>
      </c>
      <c r="M3" s="22">
        <v>19983144.419999998</v>
      </c>
      <c r="N3" s="23">
        <v>9102679.5500000007</v>
      </c>
      <c r="P3">
        <f t="shared" ref="P3:P34" si="0">((M3+N3)-(I3+J3))/(I3+J3)</f>
        <v>0.1335550847747313</v>
      </c>
      <c r="U3" s="27"/>
    </row>
    <row r="4" spans="1:21" x14ac:dyDescent="0.25">
      <c r="A4" s="28" t="s">
        <v>118</v>
      </c>
      <c r="B4" s="29">
        <v>4467525.2100000009</v>
      </c>
      <c r="C4" s="29">
        <v>4133999.8000000003</v>
      </c>
      <c r="D4" s="30">
        <v>0.19812297289101513</v>
      </c>
      <c r="E4" s="30">
        <v>0.8018770271089849</v>
      </c>
      <c r="F4" s="30">
        <v>1.242849742933216E-2</v>
      </c>
      <c r="H4" s="19" t="s">
        <v>118</v>
      </c>
      <c r="I4" s="24">
        <v>1715590.14</v>
      </c>
      <c r="J4" s="25">
        <v>1714546.7100000002</v>
      </c>
      <c r="L4" s="19" t="s">
        <v>118</v>
      </c>
      <c r="M4" s="24">
        <v>1915706.31</v>
      </c>
      <c r="N4" s="25">
        <v>1910662.2200000002</v>
      </c>
      <c r="P4">
        <f t="shared" si="0"/>
        <v>0.11551483142720681</v>
      </c>
      <c r="U4" s="27"/>
    </row>
    <row r="5" spans="1:21" x14ac:dyDescent="0.25">
      <c r="A5" s="28" t="s">
        <v>116</v>
      </c>
      <c r="B5" s="29">
        <v>1852465.4599999997</v>
      </c>
      <c r="C5" s="29">
        <v>1341413.6599999999</v>
      </c>
      <c r="D5" s="30">
        <v>0.18917274105015311</v>
      </c>
      <c r="E5" s="30">
        <v>0.81082725894984686</v>
      </c>
      <c r="F5" s="30">
        <v>2.1497886377651002E-2</v>
      </c>
      <c r="H5" s="19" t="s">
        <v>116</v>
      </c>
      <c r="I5" s="24">
        <v>751820.53999999992</v>
      </c>
      <c r="J5" s="25">
        <v>533807.49</v>
      </c>
      <c r="L5" s="19" t="s">
        <v>116</v>
      </c>
      <c r="M5" s="24">
        <v>796067.21</v>
      </c>
      <c r="N5" s="25">
        <v>593960.88</v>
      </c>
      <c r="P5">
        <f t="shared" si="0"/>
        <v>8.1205494562840291E-2</v>
      </c>
      <c r="U5" s="27"/>
    </row>
    <row r="6" spans="1:21" x14ac:dyDescent="0.25">
      <c r="A6" s="28" t="s">
        <v>119</v>
      </c>
      <c r="B6" s="29">
        <v>2741397.5</v>
      </c>
      <c r="C6" s="29">
        <v>2522312.89</v>
      </c>
      <c r="D6" s="30">
        <v>0.21050196707699265</v>
      </c>
      <c r="E6" s="30">
        <v>0.78949803292300735</v>
      </c>
      <c r="F6" s="30">
        <v>-4.1934733458429616E-3</v>
      </c>
      <c r="H6" s="19" t="s">
        <v>119</v>
      </c>
      <c r="I6" s="24">
        <v>1086592.95</v>
      </c>
      <c r="J6" s="25">
        <v>1080485.77</v>
      </c>
      <c r="L6" s="19" t="s">
        <v>119</v>
      </c>
      <c r="M6" s="24">
        <v>1230073.6500000001</v>
      </c>
      <c r="N6" s="25">
        <v>1163437.1599999999</v>
      </c>
      <c r="P6">
        <f t="shared" si="0"/>
        <v>0.10448724723760858</v>
      </c>
      <c r="U6" s="27"/>
    </row>
    <row r="7" spans="1:21" x14ac:dyDescent="0.25">
      <c r="A7" s="28" t="s">
        <v>120</v>
      </c>
      <c r="B7" s="29">
        <v>5120192.66</v>
      </c>
      <c r="C7" s="29">
        <v>2966011.36</v>
      </c>
      <c r="D7" s="30">
        <v>0.14345323712565619</v>
      </c>
      <c r="E7" s="30">
        <v>0.85654676287434384</v>
      </c>
      <c r="F7" s="30">
        <v>3.7447719209586609E-2</v>
      </c>
      <c r="H7" s="19" t="s">
        <v>120</v>
      </c>
      <c r="I7" s="24">
        <v>2153027.7600000002</v>
      </c>
      <c r="J7" s="25">
        <v>1203960.8900000001</v>
      </c>
      <c r="L7" s="19" t="s">
        <v>120</v>
      </c>
      <c r="M7" s="24">
        <v>2371550.9</v>
      </c>
      <c r="N7" s="25">
        <v>1350412.65</v>
      </c>
      <c r="P7">
        <f t="shared" si="0"/>
        <v>0.10872092165101582</v>
      </c>
      <c r="U7" s="27"/>
    </row>
    <row r="8" spans="1:21" x14ac:dyDescent="0.25">
      <c r="A8" s="28" t="s">
        <v>121</v>
      </c>
      <c r="B8" s="29">
        <v>6383622.8899999997</v>
      </c>
      <c r="C8" s="29">
        <v>2228668.9900000002</v>
      </c>
      <c r="D8" s="30">
        <v>0.13067454508076864</v>
      </c>
      <c r="E8" s="30">
        <v>0.8693254549192313</v>
      </c>
      <c r="F8" s="30">
        <v>-4.7599584864410134E-2</v>
      </c>
      <c r="H8" s="19" t="s">
        <v>121</v>
      </c>
      <c r="I8" s="24">
        <v>2551385.0300000003</v>
      </c>
      <c r="J8" s="25">
        <v>907040.02999999991</v>
      </c>
      <c r="L8" s="19" t="s">
        <v>121</v>
      </c>
      <c r="M8" s="24">
        <v>2915013.9</v>
      </c>
      <c r="N8" s="25">
        <v>1041310.3500000001</v>
      </c>
      <c r="P8">
        <f t="shared" si="0"/>
        <v>0.14396703162913119</v>
      </c>
      <c r="U8" s="27"/>
    </row>
    <row r="9" spans="1:21" x14ac:dyDescent="0.25">
      <c r="A9" s="28" t="s">
        <v>122</v>
      </c>
      <c r="B9" s="29">
        <v>9614543.9700000007</v>
      </c>
      <c r="C9" s="29">
        <v>5325646.07</v>
      </c>
      <c r="D9" s="30">
        <v>0.1892896872456116</v>
      </c>
      <c r="E9" s="30">
        <v>0.81071031275438843</v>
      </c>
      <c r="F9" s="30">
        <v>-1.0483189927339117E-2</v>
      </c>
      <c r="H9" s="19" t="s">
        <v>122</v>
      </c>
      <c r="I9" s="24">
        <v>3752917.92</v>
      </c>
      <c r="J9" s="25">
        <v>2248120.25</v>
      </c>
      <c r="L9" s="19" t="s">
        <v>122</v>
      </c>
      <c r="M9" s="24">
        <v>4218676.1900000004</v>
      </c>
      <c r="N9" s="25">
        <v>2483837.5100000002</v>
      </c>
      <c r="P9">
        <f t="shared" si="0"/>
        <v>0.11689236264264607</v>
      </c>
      <c r="U9" s="27"/>
    </row>
    <row r="10" spans="1:21" x14ac:dyDescent="0.25">
      <c r="A10" s="28" t="s">
        <v>123</v>
      </c>
      <c r="B10" s="29">
        <v>1700164.8700000003</v>
      </c>
      <c r="C10" s="29">
        <v>1878551.5300000003</v>
      </c>
      <c r="D10" s="30">
        <v>0.1465955543737025</v>
      </c>
      <c r="E10" s="30">
        <v>0.85340444562629747</v>
      </c>
      <c r="F10" s="30">
        <v>-2.6885729024700596E-2</v>
      </c>
      <c r="H10" s="19" t="s">
        <v>123</v>
      </c>
      <c r="I10" s="24">
        <v>627091.52</v>
      </c>
      <c r="J10" s="25">
        <v>851775.05</v>
      </c>
      <c r="L10" s="19" t="s">
        <v>123</v>
      </c>
      <c r="M10" s="24">
        <v>671861.34000000008</v>
      </c>
      <c r="N10" s="25">
        <v>916957.55</v>
      </c>
      <c r="P10">
        <f t="shared" si="0"/>
        <v>7.4349046919087544E-2</v>
      </c>
      <c r="U10" s="27"/>
    </row>
    <row r="11" spans="1:21" x14ac:dyDescent="0.25">
      <c r="A11" s="28" t="s">
        <v>124</v>
      </c>
      <c r="B11" s="29">
        <v>4196149.5299999993</v>
      </c>
      <c r="C11" s="29">
        <v>3445619.6</v>
      </c>
      <c r="D11" s="30">
        <v>0.22239373584432676</v>
      </c>
      <c r="E11" s="30">
        <v>0.77760626415567324</v>
      </c>
      <c r="F11" s="30">
        <v>-3.0947947745884308E-3</v>
      </c>
      <c r="H11" s="19" t="s">
        <v>124</v>
      </c>
      <c r="I11" s="24">
        <v>1735080.73</v>
      </c>
      <c r="J11" s="25">
        <v>1603524.4699999997</v>
      </c>
      <c r="L11" s="19" t="s">
        <v>124</v>
      </c>
      <c r="M11" s="24">
        <v>1771659.06</v>
      </c>
      <c r="N11" s="25">
        <v>1637814.84</v>
      </c>
      <c r="P11">
        <f t="shared" si="0"/>
        <v>2.122703816551914E-2</v>
      </c>
      <c r="U11" s="27"/>
    </row>
    <row r="12" spans="1:21" x14ac:dyDescent="0.25">
      <c r="A12" s="28" t="s">
        <v>125</v>
      </c>
      <c r="B12" s="29">
        <v>41464410.730000004</v>
      </c>
      <c r="C12" s="29">
        <v>20252799.32</v>
      </c>
      <c r="D12" s="30">
        <v>6.6790224051957697E-2</v>
      </c>
      <c r="E12" s="30">
        <v>0.93320977594804233</v>
      </c>
      <c r="F12" s="30">
        <v>5.6358094055554052E-2</v>
      </c>
      <c r="H12" s="19" t="s">
        <v>125</v>
      </c>
      <c r="I12" s="24">
        <v>13948383.810000001</v>
      </c>
      <c r="J12" s="25">
        <v>7434896.9500000011</v>
      </c>
      <c r="L12" s="19" t="s">
        <v>125</v>
      </c>
      <c r="M12" s="24">
        <v>16791098.629999999</v>
      </c>
      <c r="N12" s="25">
        <v>8433478.2100000009</v>
      </c>
      <c r="P12">
        <f t="shared" si="0"/>
        <v>0.1796401648144472</v>
      </c>
      <c r="U12" s="27"/>
    </row>
    <row r="13" spans="1:21" x14ac:dyDescent="0.25">
      <c r="A13" s="28" t="s">
        <v>126</v>
      </c>
      <c r="B13" s="29">
        <v>86147442.979999989</v>
      </c>
      <c r="C13" s="29">
        <v>33040137.710000001</v>
      </c>
      <c r="D13" s="30">
        <v>0.1142436896168976</v>
      </c>
      <c r="E13" s="30">
        <v>0.88575631038310243</v>
      </c>
      <c r="F13" s="30">
        <v>-5.1689985230787883E-2</v>
      </c>
      <c r="H13" s="19" t="s">
        <v>126</v>
      </c>
      <c r="I13" s="24">
        <v>34336669.780000001</v>
      </c>
      <c r="J13" s="25">
        <v>12433624.460000001</v>
      </c>
      <c r="L13" s="19" t="s">
        <v>126</v>
      </c>
      <c r="M13" s="24">
        <v>40765733.949999996</v>
      </c>
      <c r="N13" s="25">
        <v>14840352.060000001</v>
      </c>
      <c r="P13">
        <f t="shared" si="0"/>
        <v>0.18891888352592917</v>
      </c>
      <c r="U13" s="27"/>
    </row>
    <row r="14" spans="1:21" x14ac:dyDescent="0.25">
      <c r="A14" s="28" t="s">
        <v>127</v>
      </c>
      <c r="B14" s="29">
        <v>14870017.399999999</v>
      </c>
      <c r="C14" s="29">
        <v>10352245.98</v>
      </c>
      <c r="D14" s="30">
        <v>0.22039851300784041</v>
      </c>
      <c r="E14" s="30">
        <v>0.77960148699215959</v>
      </c>
      <c r="F14" s="30">
        <v>-2.2219331829354805E-2</v>
      </c>
      <c r="H14" s="19" t="s">
        <v>127</v>
      </c>
      <c r="I14" s="24">
        <v>5956277.25</v>
      </c>
      <c r="J14" s="25">
        <v>4177522.4800000004</v>
      </c>
      <c r="L14" s="19" t="s">
        <v>127</v>
      </c>
      <c r="M14" s="24">
        <v>6729805.7899999991</v>
      </c>
      <c r="N14" s="25">
        <v>4676128.09</v>
      </c>
      <c r="P14">
        <f t="shared" si="0"/>
        <v>0.12553377646037203</v>
      </c>
      <c r="U14" s="27"/>
    </row>
    <row r="15" spans="1:21" x14ac:dyDescent="0.25">
      <c r="A15" s="28" t="s">
        <v>128</v>
      </c>
      <c r="B15" s="29">
        <v>56566896.649999999</v>
      </c>
      <c r="C15" s="29">
        <v>28503414.890000001</v>
      </c>
      <c r="D15" s="30">
        <v>7.0768399203763488E-2</v>
      </c>
      <c r="E15" s="30">
        <v>0.92923160079623646</v>
      </c>
      <c r="F15" s="30">
        <v>5.5859640342362162E-2</v>
      </c>
      <c r="H15" s="19" t="s">
        <v>128</v>
      </c>
      <c r="I15" s="24">
        <v>21833750.010000002</v>
      </c>
      <c r="J15" s="25">
        <v>9978925.0600000005</v>
      </c>
      <c r="L15" s="19" t="s">
        <v>128</v>
      </c>
      <c r="M15" s="24">
        <v>25643470.510000002</v>
      </c>
      <c r="N15" s="25">
        <v>12295461.550000001</v>
      </c>
      <c r="P15">
        <f t="shared" si="0"/>
        <v>0.19257283383179516</v>
      </c>
      <c r="U15" s="27"/>
    </row>
    <row r="16" spans="1:21" x14ac:dyDescent="0.25">
      <c r="A16" s="28" t="s">
        <v>129</v>
      </c>
      <c r="B16" s="29">
        <v>12622251.699999999</v>
      </c>
      <c r="C16" s="29">
        <v>9485670.3200000003</v>
      </c>
      <c r="D16" s="30">
        <v>0.1963377310130871</v>
      </c>
      <c r="E16" s="30">
        <v>0.80366226898691284</v>
      </c>
      <c r="F16" s="30">
        <v>2.7068745774142235E-2</v>
      </c>
      <c r="H16" s="19" t="s">
        <v>129</v>
      </c>
      <c r="I16" s="24">
        <v>5115262.6599999992</v>
      </c>
      <c r="J16" s="25">
        <v>3817597.6399999997</v>
      </c>
      <c r="L16" s="19" t="s">
        <v>129</v>
      </c>
      <c r="M16" s="24">
        <v>5833061.7300000004</v>
      </c>
      <c r="N16" s="25">
        <v>4304708.3</v>
      </c>
      <c r="P16">
        <f t="shared" si="0"/>
        <v>0.13488509721796527</v>
      </c>
      <c r="U16" s="27"/>
    </row>
    <row r="17" spans="1:21" x14ac:dyDescent="0.25">
      <c r="A17" s="28" t="s">
        <v>130</v>
      </c>
      <c r="B17" s="29">
        <v>1350239.3100000003</v>
      </c>
      <c r="C17" s="29">
        <v>1133527.99</v>
      </c>
      <c r="D17" s="30">
        <v>6.1723638280947082E-2</v>
      </c>
      <c r="E17" s="30">
        <v>0.93827636171905293</v>
      </c>
      <c r="F17" s="30">
        <v>4.32054819931426E-2</v>
      </c>
      <c r="H17" s="19" t="s">
        <v>130</v>
      </c>
      <c r="I17" s="24">
        <v>436951.22</v>
      </c>
      <c r="J17" s="25">
        <v>433802.09</v>
      </c>
      <c r="L17" s="19" t="s">
        <v>130</v>
      </c>
      <c r="M17" s="24">
        <v>517406.24</v>
      </c>
      <c r="N17" s="25">
        <v>498505.66999999993</v>
      </c>
      <c r="P17">
        <f t="shared" si="0"/>
        <v>0.16670462039357606</v>
      </c>
      <c r="U17" s="27"/>
    </row>
    <row r="18" spans="1:21" x14ac:dyDescent="0.25">
      <c r="A18" s="28" t="s">
        <v>131</v>
      </c>
      <c r="B18" s="29">
        <v>22873780.240000002</v>
      </c>
      <c r="C18" s="29">
        <v>9050965.4400000013</v>
      </c>
      <c r="D18" s="30">
        <v>0.13064965652577393</v>
      </c>
      <c r="E18" s="30">
        <v>0.86935034347422602</v>
      </c>
      <c r="F18" s="30">
        <v>6.0912502066462247E-3</v>
      </c>
      <c r="H18" s="19" t="s">
        <v>131</v>
      </c>
      <c r="I18" s="24">
        <v>9209599.9500000011</v>
      </c>
      <c r="J18" s="25">
        <v>3615122.3499999996</v>
      </c>
      <c r="L18" s="19" t="s">
        <v>131</v>
      </c>
      <c r="M18" s="24">
        <v>10333775.02</v>
      </c>
      <c r="N18" s="25">
        <v>4043666.32</v>
      </c>
      <c r="P18">
        <f t="shared" si="0"/>
        <v>0.12107233230305493</v>
      </c>
      <c r="U18" s="27"/>
    </row>
    <row r="19" spans="1:21" x14ac:dyDescent="0.25">
      <c r="A19" s="28" t="s">
        <v>132</v>
      </c>
      <c r="B19" s="29">
        <v>1751998.7500000002</v>
      </c>
      <c r="C19" s="29">
        <v>2405642.8199999998</v>
      </c>
      <c r="D19" s="30">
        <v>0.18202824921779459</v>
      </c>
      <c r="E19" s="30">
        <v>0.81797175078220541</v>
      </c>
      <c r="F19" s="30">
        <v>3.8080067729522487E-3</v>
      </c>
      <c r="H19" s="19" t="s">
        <v>132</v>
      </c>
      <c r="I19" s="24">
        <v>607371.43999999994</v>
      </c>
      <c r="J19" s="25">
        <v>997266.78</v>
      </c>
      <c r="L19" s="19" t="s">
        <v>132</v>
      </c>
      <c r="M19" s="24">
        <v>694610.17999999993</v>
      </c>
      <c r="N19" s="25">
        <v>1127856.9100000001</v>
      </c>
      <c r="P19">
        <f t="shared" si="0"/>
        <v>0.13574952115997843</v>
      </c>
      <c r="U19" s="27"/>
    </row>
    <row r="20" spans="1:21" x14ac:dyDescent="0.25">
      <c r="A20" s="28" t="s">
        <v>133</v>
      </c>
      <c r="B20" s="29">
        <v>38704748.369999997</v>
      </c>
      <c r="C20" s="29">
        <v>18565728.240000002</v>
      </c>
      <c r="D20" s="30">
        <v>0.135513280880138</v>
      </c>
      <c r="E20" s="30">
        <v>0.86448671911986197</v>
      </c>
      <c r="F20" s="30">
        <v>2.6447913192103569E-2</v>
      </c>
      <c r="H20" s="19" t="s">
        <v>133</v>
      </c>
      <c r="I20" s="24">
        <v>15651344.579999998</v>
      </c>
      <c r="J20" s="25">
        <v>7055824.4100000001</v>
      </c>
      <c r="L20" s="19" t="s">
        <v>133</v>
      </c>
      <c r="M20" s="24">
        <v>17825067.919999998</v>
      </c>
      <c r="N20" s="25">
        <v>8281722.790000001</v>
      </c>
      <c r="P20">
        <f t="shared" si="0"/>
        <v>0.14971578894300566</v>
      </c>
      <c r="U20" s="27"/>
    </row>
    <row r="21" spans="1:21" x14ac:dyDescent="0.25">
      <c r="A21" s="28" t="s">
        <v>134</v>
      </c>
      <c r="B21" s="29">
        <v>15717433.309999997</v>
      </c>
      <c r="C21" s="29">
        <v>9185294.0500000007</v>
      </c>
      <c r="D21" s="30">
        <v>7.0486185608111054E-2</v>
      </c>
      <c r="E21" s="30">
        <v>0.92951381439188896</v>
      </c>
      <c r="F21" s="30">
        <v>-7.241279272703743E-3</v>
      </c>
      <c r="H21" s="19" t="s">
        <v>134</v>
      </c>
      <c r="I21" s="24">
        <v>5061110.2700000005</v>
      </c>
      <c r="J21" s="25">
        <v>3440945.49</v>
      </c>
      <c r="L21" s="19" t="s">
        <v>134</v>
      </c>
      <c r="M21" s="24">
        <v>6124540.75</v>
      </c>
      <c r="N21" s="25">
        <v>4058987.33</v>
      </c>
      <c r="P21">
        <f t="shared" si="0"/>
        <v>0.19777244086199666</v>
      </c>
      <c r="U21" s="27"/>
    </row>
    <row r="22" spans="1:21" x14ac:dyDescent="0.25">
      <c r="A22" s="28" t="s">
        <v>135</v>
      </c>
      <c r="B22" s="29">
        <v>6388315.1499999994</v>
      </c>
      <c r="C22" s="29">
        <v>3236368.39</v>
      </c>
      <c r="D22" s="30">
        <v>0.14916622510482558</v>
      </c>
      <c r="E22" s="30">
        <v>0.85083377489517442</v>
      </c>
      <c r="F22" s="30">
        <v>2.3358087389761778E-2</v>
      </c>
      <c r="H22" s="19" t="s">
        <v>135</v>
      </c>
      <c r="I22" s="24">
        <v>2487517.46</v>
      </c>
      <c r="J22" s="25">
        <v>1286793.3199999998</v>
      </c>
      <c r="L22" s="19" t="s">
        <v>135</v>
      </c>
      <c r="M22" s="24">
        <v>2893532.5700000003</v>
      </c>
      <c r="N22" s="25">
        <v>1470301.2</v>
      </c>
      <c r="P22">
        <f t="shared" si="0"/>
        <v>0.15619354747464667</v>
      </c>
      <c r="U22" s="27"/>
    </row>
    <row r="23" spans="1:21" x14ac:dyDescent="0.25">
      <c r="A23" s="28" t="s">
        <v>136</v>
      </c>
      <c r="B23" s="29">
        <v>2641518.4600000004</v>
      </c>
      <c r="C23" s="29">
        <v>1710375.58</v>
      </c>
      <c r="D23" s="30">
        <v>0.17213289862490921</v>
      </c>
      <c r="E23" s="30">
        <v>0.82786710137509079</v>
      </c>
      <c r="F23" s="30">
        <v>9.6192507525438425E-2</v>
      </c>
      <c r="H23" s="19" t="s">
        <v>136</v>
      </c>
      <c r="I23" s="24">
        <v>988564.45</v>
      </c>
      <c r="J23" s="25">
        <v>689301.13</v>
      </c>
      <c r="L23" s="19" t="s">
        <v>136</v>
      </c>
      <c r="M23" s="24">
        <v>1132836.08</v>
      </c>
      <c r="N23" s="25">
        <v>780997.29</v>
      </c>
      <c r="P23">
        <f t="shared" si="0"/>
        <v>0.14063569383192187</v>
      </c>
      <c r="U23" s="27"/>
    </row>
    <row r="24" spans="1:21" x14ac:dyDescent="0.25">
      <c r="A24" s="28" t="s">
        <v>137</v>
      </c>
      <c r="B24" s="29">
        <v>1818515.0500000005</v>
      </c>
      <c r="C24" s="29">
        <v>1261815.01</v>
      </c>
      <c r="D24" s="30">
        <v>0.12941199804143966</v>
      </c>
      <c r="E24" s="30">
        <v>0.87058800195856034</v>
      </c>
      <c r="F24" s="30">
        <v>5.3507905554732076E-3</v>
      </c>
      <c r="H24" s="19" t="s">
        <v>137</v>
      </c>
      <c r="I24" s="24">
        <v>730342.72</v>
      </c>
      <c r="J24" s="25">
        <v>500025.10000000003</v>
      </c>
      <c r="L24" s="19" t="s">
        <v>137</v>
      </c>
      <c r="M24" s="24">
        <v>772674.86</v>
      </c>
      <c r="N24" s="25">
        <v>557149.71</v>
      </c>
      <c r="P24">
        <f t="shared" si="0"/>
        <v>8.0834973398442561E-2</v>
      </c>
      <c r="U24" s="27"/>
    </row>
    <row r="25" spans="1:21" x14ac:dyDescent="0.25">
      <c r="A25" s="28" t="s">
        <v>138</v>
      </c>
      <c r="B25" s="29">
        <v>19240210.960000001</v>
      </c>
      <c r="C25" s="29">
        <v>11533413.42</v>
      </c>
      <c r="D25" s="30">
        <v>0.15707428379670899</v>
      </c>
      <c r="E25" s="30">
        <v>0.84292571620329104</v>
      </c>
      <c r="F25" s="30">
        <v>6.6582138929247955E-2</v>
      </c>
      <c r="H25" s="19" t="s">
        <v>138</v>
      </c>
      <c r="I25" s="24">
        <v>7058816.7599999998</v>
      </c>
      <c r="J25" s="25">
        <v>4511209.12</v>
      </c>
      <c r="L25" s="19" t="s">
        <v>138</v>
      </c>
      <c r="M25" s="24">
        <v>8226665.709999999</v>
      </c>
      <c r="N25" s="25">
        <v>5248377.51</v>
      </c>
      <c r="P25">
        <f t="shared" si="0"/>
        <v>0.16465108719359234</v>
      </c>
      <c r="U25" s="27"/>
    </row>
    <row r="26" spans="1:21" x14ac:dyDescent="0.25">
      <c r="A26" s="28" t="s">
        <v>139</v>
      </c>
      <c r="B26" s="29">
        <v>7680800.7700000014</v>
      </c>
      <c r="C26" s="29">
        <v>4627393.34</v>
      </c>
      <c r="D26" s="30">
        <v>0.19179307009448179</v>
      </c>
      <c r="E26" s="30">
        <v>0.80820692990551823</v>
      </c>
      <c r="F26" s="30">
        <v>4.8190605242933712E-2</v>
      </c>
      <c r="H26" s="19" t="s">
        <v>139</v>
      </c>
      <c r="I26" s="24">
        <v>3285536.21</v>
      </c>
      <c r="J26" s="25">
        <v>2037797.83</v>
      </c>
      <c r="L26" s="19" t="s">
        <v>139</v>
      </c>
      <c r="M26" s="24">
        <v>3464710.7</v>
      </c>
      <c r="N26" s="25">
        <v>2160699.71</v>
      </c>
      <c r="P26">
        <f t="shared" si="0"/>
        <v>5.6745710062560739E-2</v>
      </c>
      <c r="U26" s="27"/>
    </row>
    <row r="27" spans="1:21" x14ac:dyDescent="0.25">
      <c r="A27" s="28" t="s">
        <v>140</v>
      </c>
      <c r="B27" s="29">
        <v>20591940.350000001</v>
      </c>
      <c r="C27" s="29">
        <v>12230477.99</v>
      </c>
      <c r="D27" s="30">
        <v>0.12950454410791015</v>
      </c>
      <c r="E27" s="30">
        <v>0.87049545589208988</v>
      </c>
      <c r="F27" s="30">
        <v>1.5995930124206952E-2</v>
      </c>
      <c r="H27" s="19" t="s">
        <v>140</v>
      </c>
      <c r="I27" s="24">
        <v>8143001.2999999998</v>
      </c>
      <c r="J27" s="25">
        <v>4792895.04</v>
      </c>
      <c r="L27" s="19" t="s">
        <v>140</v>
      </c>
      <c r="M27" s="24">
        <v>9075191.0800000001</v>
      </c>
      <c r="N27" s="25">
        <v>5517307.5499999998</v>
      </c>
      <c r="P27">
        <f t="shared" si="0"/>
        <v>0.12806242771732038</v>
      </c>
      <c r="U27" s="27"/>
    </row>
    <row r="28" spans="1:21" x14ac:dyDescent="0.25">
      <c r="A28" s="28" t="s">
        <v>141</v>
      </c>
      <c r="B28" s="29">
        <v>68447333.629999995</v>
      </c>
      <c r="C28" s="29">
        <v>38107115.219999999</v>
      </c>
      <c r="D28" s="30">
        <v>0.13434736613632492</v>
      </c>
      <c r="E28" s="30">
        <v>0.86565263386367508</v>
      </c>
      <c r="F28" s="30">
        <v>-1.3225800898865176E-2</v>
      </c>
      <c r="H28" s="19" t="s">
        <v>141</v>
      </c>
      <c r="I28" s="24">
        <v>28278078.459999997</v>
      </c>
      <c r="J28" s="25">
        <v>14557357.600000001</v>
      </c>
      <c r="L28" s="19" t="s">
        <v>141</v>
      </c>
      <c r="M28" s="24">
        <v>32111492.290000003</v>
      </c>
      <c r="N28" s="25">
        <v>17057529.439999998</v>
      </c>
      <c r="P28">
        <f t="shared" si="0"/>
        <v>0.14785855479861318</v>
      </c>
      <c r="U28" s="27"/>
    </row>
    <row r="29" spans="1:21" x14ac:dyDescent="0.25">
      <c r="A29" s="28" t="s">
        <v>142</v>
      </c>
      <c r="B29" s="29">
        <v>10039202.76</v>
      </c>
      <c r="C29" s="29">
        <v>3293082.18</v>
      </c>
      <c r="D29" s="30">
        <v>5.5990518211889745E-2</v>
      </c>
      <c r="E29" s="30">
        <v>0.94400948178811028</v>
      </c>
      <c r="F29" s="30">
        <v>-5.880195517410888E-3</v>
      </c>
      <c r="H29" s="19" t="s">
        <v>142</v>
      </c>
      <c r="I29" s="24">
        <v>4483802.41</v>
      </c>
      <c r="J29" s="25">
        <v>1158965.8500000001</v>
      </c>
      <c r="L29" s="19" t="s">
        <v>142</v>
      </c>
      <c r="M29" s="24">
        <v>5088548.8099999996</v>
      </c>
      <c r="N29" s="25">
        <v>1381335.35</v>
      </c>
      <c r="P29">
        <f t="shared" si="0"/>
        <v>0.14657981010193044</v>
      </c>
      <c r="U29" s="27"/>
    </row>
    <row r="30" spans="1:21" x14ac:dyDescent="0.25">
      <c r="A30" s="28" t="s">
        <v>143</v>
      </c>
      <c r="B30" s="29">
        <v>27420033.259999998</v>
      </c>
      <c r="C30" s="29">
        <v>6430486.2599999998</v>
      </c>
      <c r="D30" s="30">
        <v>8.7707757008499435E-2</v>
      </c>
      <c r="E30" s="30">
        <v>0.91229224299150058</v>
      </c>
      <c r="F30" s="30">
        <v>-2.8985154323533793E-2</v>
      </c>
      <c r="H30" s="19" t="s">
        <v>143</v>
      </c>
      <c r="I30" s="24">
        <v>12178257.430000002</v>
      </c>
      <c r="J30" s="25">
        <v>2497692.9500000002</v>
      </c>
      <c r="L30" s="19" t="s">
        <v>143</v>
      </c>
      <c r="M30" s="24">
        <v>13924302.299999999</v>
      </c>
      <c r="N30" s="25">
        <v>2877620.01</v>
      </c>
      <c r="P30">
        <f t="shared" si="0"/>
        <v>0.14486093744887651</v>
      </c>
      <c r="U30" s="27"/>
    </row>
    <row r="31" spans="1:21" x14ac:dyDescent="0.25">
      <c r="A31" s="28" t="s">
        <v>144</v>
      </c>
      <c r="B31" s="29">
        <v>26811135.979999997</v>
      </c>
      <c r="C31" s="29">
        <v>19432913.82</v>
      </c>
      <c r="D31" s="30">
        <v>0.16568447523183141</v>
      </c>
      <c r="E31" s="30">
        <v>0.83431552476816861</v>
      </c>
      <c r="F31" s="30">
        <v>1.1872881727590495E-2</v>
      </c>
      <c r="H31" s="19" t="s">
        <v>144</v>
      </c>
      <c r="I31" s="24">
        <v>10321608.829999998</v>
      </c>
      <c r="J31" s="25">
        <v>7404735.9699999997</v>
      </c>
      <c r="L31" s="19" t="s">
        <v>144</v>
      </c>
      <c r="M31" s="24">
        <v>11595939.510000002</v>
      </c>
      <c r="N31" s="25">
        <v>8630613.9399999995</v>
      </c>
      <c r="P31">
        <f t="shared" si="0"/>
        <v>0.14104479396113329</v>
      </c>
      <c r="U31" s="27"/>
    </row>
    <row r="32" spans="1:21" x14ac:dyDescent="0.25">
      <c r="A32" s="28" t="s">
        <v>145</v>
      </c>
      <c r="B32" s="29">
        <v>7259452.21</v>
      </c>
      <c r="C32" s="29">
        <v>4631800.29</v>
      </c>
      <c r="D32" s="30">
        <v>0.12170793445714148</v>
      </c>
      <c r="E32" s="30">
        <v>0.87829206554285855</v>
      </c>
      <c r="F32" s="30">
        <v>-2.0349833034769768E-2</v>
      </c>
      <c r="H32" s="19" t="s">
        <v>145</v>
      </c>
      <c r="I32" s="24">
        <v>2834877.1</v>
      </c>
      <c r="J32" s="25">
        <v>1795373.3099999998</v>
      </c>
      <c r="L32" s="19" t="s">
        <v>145</v>
      </c>
      <c r="M32" s="24">
        <v>3023548.8100000005</v>
      </c>
      <c r="N32" s="25">
        <v>2076316.8</v>
      </c>
      <c r="P32">
        <f t="shared" si="0"/>
        <v>0.10142328349796532</v>
      </c>
      <c r="U32" s="27"/>
    </row>
    <row r="33" spans="1:21" x14ac:dyDescent="0.25">
      <c r="A33" s="28" t="s">
        <v>146</v>
      </c>
      <c r="B33" s="29">
        <v>7447019.419999999</v>
      </c>
      <c r="C33" s="29">
        <v>5670187.0899999999</v>
      </c>
      <c r="D33" s="30">
        <v>0.18016958746361367</v>
      </c>
      <c r="E33" s="30">
        <v>0.81983041253638633</v>
      </c>
      <c r="F33" s="30">
        <v>5.5409613422267495E-2</v>
      </c>
      <c r="H33" s="19" t="s">
        <v>146</v>
      </c>
      <c r="I33" s="24">
        <v>2979148.5999999996</v>
      </c>
      <c r="J33" s="25">
        <v>2735939.54</v>
      </c>
      <c r="L33" s="19" t="s">
        <v>146</v>
      </c>
      <c r="M33" s="24">
        <v>3161964.1500000004</v>
      </c>
      <c r="N33" s="25">
        <v>2668011.64</v>
      </c>
      <c r="P33">
        <f t="shared" si="0"/>
        <v>2.0102515864261247E-2</v>
      </c>
      <c r="U33" s="27"/>
    </row>
    <row r="34" spans="1:21" x14ac:dyDescent="0.25">
      <c r="A34" s="28" t="s">
        <v>147</v>
      </c>
      <c r="B34" s="29">
        <v>95405206.709999993</v>
      </c>
      <c r="C34" s="29">
        <v>43413258.539999999</v>
      </c>
      <c r="D34" s="30">
        <v>9.7708503189372756E-2</v>
      </c>
      <c r="E34" s="30">
        <v>0.90229149681062726</v>
      </c>
      <c r="F34" s="30">
        <v>-5.5753382144958785E-2</v>
      </c>
      <c r="H34" s="19" t="s">
        <v>147</v>
      </c>
      <c r="I34" s="24">
        <v>36475648.850000001</v>
      </c>
      <c r="J34" s="25">
        <v>16102263.530000001</v>
      </c>
      <c r="L34" s="19" t="s">
        <v>147</v>
      </c>
      <c r="M34" s="24">
        <v>43511361.210000001</v>
      </c>
      <c r="N34" s="25">
        <v>19242985.439999998</v>
      </c>
      <c r="P34">
        <f t="shared" si="0"/>
        <v>0.19354960684728492</v>
      </c>
      <c r="U34" s="27"/>
    </row>
    <row r="35" spans="1:21" x14ac:dyDescent="0.25">
      <c r="A35" s="28" t="s">
        <v>148</v>
      </c>
      <c r="B35" s="29">
        <v>7275286</v>
      </c>
      <c r="C35" s="29">
        <v>5614517.71</v>
      </c>
      <c r="D35" s="30">
        <v>0.24576802229894995</v>
      </c>
      <c r="E35" s="30">
        <v>0.75423197770104999</v>
      </c>
      <c r="F35" s="30">
        <v>4.4761677205348003E-4</v>
      </c>
      <c r="H35" s="19" t="s">
        <v>148</v>
      </c>
      <c r="I35" s="24">
        <v>3476784.3899999997</v>
      </c>
      <c r="J35" s="25">
        <v>2391556.9699999997</v>
      </c>
      <c r="L35" s="19" t="s">
        <v>148</v>
      </c>
      <c r="M35" s="24">
        <v>3652868.7499999995</v>
      </c>
      <c r="N35" s="25">
        <v>2619782.2400000002</v>
      </c>
      <c r="P35">
        <f t="shared" ref="P35:P66" si="1">((M35+N35)-(I35+J35))/(I35+J35)</f>
        <v>6.8896747001779876E-2</v>
      </c>
      <c r="U35" s="27"/>
    </row>
    <row r="36" spans="1:21" x14ac:dyDescent="0.25">
      <c r="A36" s="28" t="s">
        <v>149</v>
      </c>
      <c r="B36" s="29">
        <v>86866369.800000012</v>
      </c>
      <c r="C36" s="29">
        <v>42708521.730000004</v>
      </c>
      <c r="D36" s="30">
        <v>0.13456126930186185</v>
      </c>
      <c r="E36" s="30">
        <v>0.86543873069813815</v>
      </c>
      <c r="F36" s="30">
        <v>3.7283753254945248E-2</v>
      </c>
      <c r="H36" s="19" t="s">
        <v>149</v>
      </c>
      <c r="I36" s="24">
        <v>36220550.920000002</v>
      </c>
      <c r="J36" s="25">
        <v>16226612.229999999</v>
      </c>
      <c r="L36" s="19" t="s">
        <v>149</v>
      </c>
      <c r="M36" s="24">
        <v>40772309.310000002</v>
      </c>
      <c r="N36" s="25">
        <v>19112687.580000002</v>
      </c>
      <c r="P36">
        <f t="shared" si="1"/>
        <v>0.1418157492851928</v>
      </c>
      <c r="U36" s="27"/>
    </row>
    <row r="37" spans="1:21" x14ac:dyDescent="0.25">
      <c r="A37" s="28" t="s">
        <v>150</v>
      </c>
      <c r="B37" s="29">
        <v>10297265.800000001</v>
      </c>
      <c r="C37" s="29">
        <v>8233543.0999999996</v>
      </c>
      <c r="D37" s="30">
        <v>8.8669959632405593E-2</v>
      </c>
      <c r="E37" s="30">
        <v>0.91133004036759435</v>
      </c>
      <c r="F37" s="30">
        <v>2.9074783607676815E-2</v>
      </c>
      <c r="H37" s="19" t="s">
        <v>150</v>
      </c>
      <c r="I37" s="24">
        <v>3791870</v>
      </c>
      <c r="J37" s="25">
        <v>3026539.94</v>
      </c>
      <c r="L37" s="19" t="s">
        <v>150</v>
      </c>
      <c r="M37" s="24">
        <v>4366889.9399999995</v>
      </c>
      <c r="N37" s="25">
        <v>3489886.95</v>
      </c>
      <c r="P37">
        <f t="shared" si="1"/>
        <v>0.15228872407750835</v>
      </c>
      <c r="U37" s="27"/>
    </row>
    <row r="38" spans="1:21" x14ac:dyDescent="0.25">
      <c r="A38" s="28" t="s">
        <v>151</v>
      </c>
      <c r="B38" s="29">
        <v>45691788.879999995</v>
      </c>
      <c r="C38" s="29">
        <v>27862206.549999997</v>
      </c>
      <c r="D38" s="30">
        <v>0.15320435738654123</v>
      </c>
      <c r="E38" s="30">
        <v>0.84679564261345874</v>
      </c>
      <c r="F38" s="30">
        <v>9.1054010778341896E-3</v>
      </c>
      <c r="H38" s="19" t="s">
        <v>151</v>
      </c>
      <c r="I38" s="24">
        <v>17426180.080000002</v>
      </c>
      <c r="J38" s="25">
        <v>10241218.49</v>
      </c>
      <c r="L38" s="19" t="s">
        <v>151</v>
      </c>
      <c r="M38" s="24">
        <v>20268370.330000002</v>
      </c>
      <c r="N38" s="25">
        <v>12204420.76</v>
      </c>
      <c r="P38">
        <f t="shared" si="1"/>
        <v>0.17368429156221907</v>
      </c>
      <c r="U38" s="27"/>
    </row>
    <row r="39" spans="1:21" x14ac:dyDescent="0.25">
      <c r="A39" s="28" t="s">
        <v>152</v>
      </c>
      <c r="B39" s="29">
        <v>984733.55999999994</v>
      </c>
      <c r="C39" s="29">
        <v>1129166.9300000002</v>
      </c>
      <c r="D39" s="30">
        <v>0.33326341022520473</v>
      </c>
      <c r="E39" s="30">
        <v>0.66673658977479522</v>
      </c>
      <c r="F39" s="30">
        <v>-5.1780421751835046E-2</v>
      </c>
      <c r="H39" s="19" t="s">
        <v>152</v>
      </c>
      <c r="I39" s="24">
        <v>403082.56</v>
      </c>
      <c r="J39" s="25">
        <v>508675.66</v>
      </c>
      <c r="L39" s="19" t="s">
        <v>152</v>
      </c>
      <c r="M39" s="24">
        <v>419117.01999999996</v>
      </c>
      <c r="N39" s="25">
        <v>526649.18999999994</v>
      </c>
      <c r="P39">
        <f t="shared" si="1"/>
        <v>3.7299351137190725E-2</v>
      </c>
      <c r="U39" s="27"/>
    </row>
    <row r="40" spans="1:21" x14ac:dyDescent="0.25">
      <c r="A40" s="28" t="s">
        <v>153</v>
      </c>
      <c r="B40" s="29">
        <v>1513125.34</v>
      </c>
      <c r="C40" s="29">
        <v>879500.08000000007</v>
      </c>
      <c r="D40" s="30">
        <v>0.17921047123200037</v>
      </c>
      <c r="E40" s="30">
        <v>0.8207895287679996</v>
      </c>
      <c r="F40" s="30">
        <v>-2.9892231401825856E-2</v>
      </c>
      <c r="H40" s="19" t="s">
        <v>153</v>
      </c>
      <c r="I40" s="24">
        <v>582679.82000000007</v>
      </c>
      <c r="J40" s="25">
        <v>380282.01</v>
      </c>
      <c r="L40" s="19" t="s">
        <v>153</v>
      </c>
      <c r="M40" s="24">
        <v>668789.89</v>
      </c>
      <c r="N40" s="25">
        <v>414441.71</v>
      </c>
      <c r="P40">
        <f t="shared" si="1"/>
        <v>0.12489567732918345</v>
      </c>
      <c r="U40" s="27"/>
    </row>
    <row r="41" spans="1:21" x14ac:dyDescent="0.25">
      <c r="A41" s="28" t="s">
        <v>154</v>
      </c>
      <c r="B41" s="29">
        <v>7721642.0899999999</v>
      </c>
      <c r="C41" s="29">
        <v>7242604.9399999995</v>
      </c>
      <c r="D41" s="30">
        <v>0.16630270403102471</v>
      </c>
      <c r="E41" s="30">
        <v>0.83369729596897524</v>
      </c>
      <c r="F41" s="30">
        <v>1.0617598403348572E-2</v>
      </c>
      <c r="H41" s="19" t="s">
        <v>154</v>
      </c>
      <c r="I41" s="24">
        <v>3026262.0300000003</v>
      </c>
      <c r="J41" s="25">
        <v>2809511.6599999997</v>
      </c>
      <c r="L41" s="19" t="s">
        <v>154</v>
      </c>
      <c r="M41" s="24">
        <v>3183748.89</v>
      </c>
      <c r="N41" s="25">
        <v>3272308.13</v>
      </c>
      <c r="P41">
        <f t="shared" si="1"/>
        <v>0.10628981913107739</v>
      </c>
      <c r="U41" s="27"/>
    </row>
    <row r="42" spans="1:21" x14ac:dyDescent="0.25">
      <c r="A42" s="28" t="s">
        <v>155</v>
      </c>
      <c r="B42" s="29">
        <v>1537670.0000000002</v>
      </c>
      <c r="C42" s="29">
        <v>2170839.4</v>
      </c>
      <c r="D42" s="30">
        <v>0.17369085841913603</v>
      </c>
      <c r="E42" s="30">
        <v>0.82630914158086399</v>
      </c>
      <c r="F42" s="30">
        <v>6.2202714039300847E-2</v>
      </c>
      <c r="H42" s="19" t="s">
        <v>155</v>
      </c>
      <c r="I42" s="24">
        <v>563204.76</v>
      </c>
      <c r="J42" s="25">
        <v>891249.27</v>
      </c>
      <c r="L42" s="19" t="s">
        <v>155</v>
      </c>
      <c r="M42" s="24">
        <v>578912.74</v>
      </c>
      <c r="N42" s="25">
        <v>1014537.42</v>
      </c>
      <c r="P42">
        <f t="shared" si="1"/>
        <v>9.5565846106528449E-2</v>
      </c>
      <c r="U42" s="27"/>
    </row>
    <row r="43" spans="1:21" x14ac:dyDescent="0.25">
      <c r="A43" s="28" t="s">
        <v>156</v>
      </c>
      <c r="B43" s="29">
        <v>130534211.00000001</v>
      </c>
      <c r="C43" s="29">
        <v>58774063.599999994</v>
      </c>
      <c r="D43" s="30">
        <v>0.12417843808008631</v>
      </c>
      <c r="E43" s="30">
        <v>0.87582156191991367</v>
      </c>
      <c r="F43" s="30">
        <v>1.3493060891682307E-2</v>
      </c>
      <c r="H43" s="19" t="s">
        <v>156</v>
      </c>
      <c r="I43" s="24">
        <v>50333125.489999995</v>
      </c>
      <c r="J43" s="25">
        <v>22515174.770000003</v>
      </c>
      <c r="L43" s="19" t="s">
        <v>156</v>
      </c>
      <c r="M43" s="24">
        <v>58473553.659999996</v>
      </c>
      <c r="N43" s="25">
        <v>26482471.650000002</v>
      </c>
      <c r="P43">
        <f t="shared" si="1"/>
        <v>0.16620463355749976</v>
      </c>
      <c r="U43" s="27"/>
    </row>
    <row r="44" spans="1:21" x14ac:dyDescent="0.25">
      <c r="A44" s="28" t="s">
        <v>157</v>
      </c>
      <c r="B44" s="29">
        <v>8759161.7699999996</v>
      </c>
      <c r="C44" s="29">
        <v>5453822.9100000001</v>
      </c>
      <c r="D44" s="30">
        <v>0.19780880543822865</v>
      </c>
      <c r="E44" s="30">
        <v>0.80219119456177135</v>
      </c>
      <c r="F44" s="30">
        <v>-2.1743495239748403E-2</v>
      </c>
      <c r="H44" s="19" t="s">
        <v>157</v>
      </c>
      <c r="I44" s="24">
        <v>3543751.9699999997</v>
      </c>
      <c r="J44" s="25">
        <v>2315689.41</v>
      </c>
      <c r="L44" s="19" t="s">
        <v>157</v>
      </c>
      <c r="M44" s="24">
        <v>3857110.58</v>
      </c>
      <c r="N44" s="25">
        <v>2569572.91</v>
      </c>
      <c r="P44">
        <f t="shared" si="1"/>
        <v>9.6808223380502587E-2</v>
      </c>
      <c r="U44" s="27"/>
    </row>
    <row r="45" spans="1:21" x14ac:dyDescent="0.25">
      <c r="A45" s="28" t="s">
        <v>158</v>
      </c>
      <c r="B45" s="29">
        <v>18668871.27</v>
      </c>
      <c r="C45" s="29">
        <v>15607238.170000002</v>
      </c>
      <c r="D45" s="30">
        <v>0.1113620383028202</v>
      </c>
      <c r="E45" s="30">
        <v>0.88863796169717979</v>
      </c>
      <c r="F45" s="30">
        <v>2.1558407134853099E-2</v>
      </c>
      <c r="H45" s="19" t="s">
        <v>158</v>
      </c>
      <c r="I45" s="24">
        <v>6879680.1500000013</v>
      </c>
      <c r="J45" s="25">
        <v>5957591.9400000004</v>
      </c>
      <c r="L45" s="19" t="s">
        <v>158</v>
      </c>
      <c r="M45" s="24">
        <v>7605810.9500000002</v>
      </c>
      <c r="N45" s="25">
        <v>6906176.0900000008</v>
      </c>
      <c r="P45">
        <f t="shared" si="1"/>
        <v>0.13045722940659421</v>
      </c>
      <c r="U45" s="27"/>
    </row>
    <row r="46" spans="1:21" x14ac:dyDescent="0.25">
      <c r="A46" s="28" t="s">
        <v>159</v>
      </c>
      <c r="B46" s="29">
        <v>14485919.209999997</v>
      </c>
      <c r="C46" s="29">
        <v>7357094.4899999993</v>
      </c>
      <c r="D46" s="30">
        <v>0.15207861104234097</v>
      </c>
      <c r="E46" s="30">
        <v>0.84792138895765901</v>
      </c>
      <c r="F46" s="30">
        <v>-9.213152991669504E-3</v>
      </c>
      <c r="H46" s="19" t="s">
        <v>159</v>
      </c>
      <c r="I46" s="24">
        <v>5878135.0600000005</v>
      </c>
      <c r="J46" s="25">
        <v>2874929.58</v>
      </c>
      <c r="L46" s="19" t="s">
        <v>159</v>
      </c>
      <c r="M46" s="24">
        <v>6690119.5100000007</v>
      </c>
      <c r="N46" s="25">
        <v>3306632.46</v>
      </c>
      <c r="P46">
        <f t="shared" si="1"/>
        <v>0.14208593003147296</v>
      </c>
      <c r="U46" s="27"/>
    </row>
    <row r="47" spans="1:21" x14ac:dyDescent="0.25">
      <c r="A47" s="28" t="s">
        <v>160</v>
      </c>
      <c r="B47" s="29">
        <v>25763352.010000002</v>
      </c>
      <c r="C47" s="29">
        <v>14076909.069999998</v>
      </c>
      <c r="D47" s="30">
        <v>0.11859935031961176</v>
      </c>
      <c r="E47" s="30">
        <v>0.88140064968038823</v>
      </c>
      <c r="F47" s="30">
        <v>5.5359978451012468E-3</v>
      </c>
      <c r="H47" s="19" t="s">
        <v>160</v>
      </c>
      <c r="I47" s="24">
        <v>9637056.0500000007</v>
      </c>
      <c r="J47" s="25">
        <v>5454866.5800000001</v>
      </c>
      <c r="L47" s="19" t="s">
        <v>160</v>
      </c>
      <c r="M47" s="24">
        <v>11306523.34</v>
      </c>
      <c r="N47" s="25">
        <v>6315022.6300000008</v>
      </c>
      <c r="P47">
        <f t="shared" si="1"/>
        <v>0.16761438565630904</v>
      </c>
      <c r="U47" s="27"/>
    </row>
    <row r="48" spans="1:21" x14ac:dyDescent="0.25">
      <c r="A48" s="28" t="s">
        <v>161</v>
      </c>
      <c r="B48" s="29">
        <v>3672626.26</v>
      </c>
      <c r="C48" s="29">
        <v>2295395.9</v>
      </c>
      <c r="D48" s="30">
        <v>0.25838441811910318</v>
      </c>
      <c r="E48" s="30">
        <v>0.74161558188089682</v>
      </c>
      <c r="F48" s="30">
        <v>2.6887930816771113E-2</v>
      </c>
      <c r="H48" s="19" t="s">
        <v>161</v>
      </c>
      <c r="I48" s="24">
        <v>1561006.03</v>
      </c>
      <c r="J48" s="25">
        <v>1078957.51</v>
      </c>
      <c r="L48" s="19" t="s">
        <v>161</v>
      </c>
      <c r="M48" s="24">
        <v>1681082.85</v>
      </c>
      <c r="N48" s="25">
        <v>1144823.6199999999</v>
      </c>
      <c r="P48">
        <f t="shared" si="1"/>
        <v>7.0433900765159693E-2</v>
      </c>
      <c r="U48" s="27"/>
    </row>
    <row r="49" spans="1:21" x14ac:dyDescent="0.25">
      <c r="A49" s="28" t="s">
        <v>162</v>
      </c>
      <c r="B49" s="29">
        <v>4805390.8</v>
      </c>
      <c r="C49" s="29">
        <v>6032316.2699999996</v>
      </c>
      <c r="D49" s="30">
        <v>9.0938958377211332E-2</v>
      </c>
      <c r="E49" s="30">
        <v>0.90906104162278867</v>
      </c>
      <c r="F49" s="30">
        <v>1.6457488990382661E-2</v>
      </c>
      <c r="H49" s="19" t="s">
        <v>162</v>
      </c>
      <c r="I49" s="24">
        <v>1838542.3499999999</v>
      </c>
      <c r="J49" s="25">
        <v>2351894.33</v>
      </c>
      <c r="L49" s="19" t="s">
        <v>162</v>
      </c>
      <c r="M49" s="24">
        <v>2022555.8299999998</v>
      </c>
      <c r="N49" s="25">
        <v>2645245.27</v>
      </c>
      <c r="P49">
        <f t="shared" si="1"/>
        <v>0.11391758340565117</v>
      </c>
      <c r="U49" s="27"/>
    </row>
    <row r="50" spans="1:21" x14ac:dyDescent="0.25">
      <c r="A50" s="28" t="s">
        <v>163</v>
      </c>
      <c r="B50" s="29">
        <v>1111444.2200000002</v>
      </c>
      <c r="C50" s="29">
        <v>513532.31999999995</v>
      </c>
      <c r="D50" s="30">
        <v>0.11100056250183472</v>
      </c>
      <c r="E50" s="30">
        <v>0.88899943749816523</v>
      </c>
      <c r="F50" s="30">
        <v>2.0524724497430254E-2</v>
      </c>
      <c r="H50" s="19" t="s">
        <v>163</v>
      </c>
      <c r="I50" s="24">
        <v>486763.10000000003</v>
      </c>
      <c r="J50" s="25">
        <v>225787.02000000002</v>
      </c>
      <c r="L50" s="19" t="s">
        <v>163</v>
      </c>
      <c r="M50" s="24">
        <v>569769.28</v>
      </c>
      <c r="N50" s="25">
        <v>237817.07</v>
      </c>
      <c r="P50">
        <f t="shared" si="1"/>
        <v>0.13337480035790319</v>
      </c>
      <c r="U50" s="27"/>
    </row>
    <row r="51" spans="1:21" x14ac:dyDescent="0.25">
      <c r="A51" s="28" t="s">
        <v>164</v>
      </c>
      <c r="B51" s="29">
        <v>48988867.120000005</v>
      </c>
      <c r="C51" s="29">
        <v>22288741.990000002</v>
      </c>
      <c r="D51" s="30">
        <v>8.8652820339706728E-2</v>
      </c>
      <c r="E51" s="30">
        <v>0.91134717966029322</v>
      </c>
      <c r="F51" s="30">
        <v>1.8956752448227053E-2</v>
      </c>
      <c r="H51" s="19" t="s">
        <v>164</v>
      </c>
      <c r="I51" s="24">
        <v>18188276.82</v>
      </c>
      <c r="J51" s="25">
        <v>7996190.2799999993</v>
      </c>
      <c r="L51" s="19" t="s">
        <v>164</v>
      </c>
      <c r="M51" s="24">
        <v>21088429.280000001</v>
      </c>
      <c r="N51" s="25">
        <v>9615382.2899999991</v>
      </c>
      <c r="P51">
        <f t="shared" si="1"/>
        <v>0.17259638902485047</v>
      </c>
      <c r="U51" s="27"/>
    </row>
    <row r="52" spans="1:21" x14ac:dyDescent="0.25">
      <c r="A52" s="28" t="s">
        <v>165</v>
      </c>
      <c r="B52" s="29">
        <v>10829082.85</v>
      </c>
      <c r="C52" s="29">
        <v>5167133.9099999992</v>
      </c>
      <c r="D52" s="30">
        <v>0.10955205251696264</v>
      </c>
      <c r="E52" s="30">
        <v>0.89044794748303735</v>
      </c>
      <c r="F52" s="30">
        <v>2.8637163400313005E-3</v>
      </c>
      <c r="H52" s="19" t="s">
        <v>165</v>
      </c>
      <c r="I52" s="24">
        <v>4356615.6399999997</v>
      </c>
      <c r="J52" s="25">
        <v>2063952.83</v>
      </c>
      <c r="L52" s="19" t="s">
        <v>165</v>
      </c>
      <c r="M52" s="24">
        <v>5055018.3699999992</v>
      </c>
      <c r="N52" s="25">
        <v>2364358.06</v>
      </c>
      <c r="P52">
        <f t="shared" si="1"/>
        <v>0.15556378919824837</v>
      </c>
      <c r="U52" s="27"/>
    </row>
    <row r="53" spans="1:21" x14ac:dyDescent="0.25">
      <c r="A53" s="28" t="s">
        <v>166</v>
      </c>
      <c r="B53" s="29">
        <v>38287376.449999996</v>
      </c>
      <c r="C53" s="29">
        <v>26581809.090000004</v>
      </c>
      <c r="D53" s="30">
        <v>9.2582235035940902E-2</v>
      </c>
      <c r="E53" s="30">
        <v>0.90741776496405913</v>
      </c>
      <c r="F53" s="30">
        <v>4.0067794773152518E-2</v>
      </c>
      <c r="H53" s="19" t="s">
        <v>166</v>
      </c>
      <c r="I53" s="24">
        <v>14032014.17</v>
      </c>
      <c r="J53" s="25">
        <v>9162897.1100000013</v>
      </c>
      <c r="L53" s="19" t="s">
        <v>166</v>
      </c>
      <c r="M53" s="24">
        <v>16852497.210000001</v>
      </c>
      <c r="N53" s="25">
        <v>11231361.700000001</v>
      </c>
      <c r="P53">
        <f t="shared" si="1"/>
        <v>0.21077673335252362</v>
      </c>
      <c r="U53" s="27"/>
    </row>
    <row r="54" spans="1:21" x14ac:dyDescent="0.25">
      <c r="A54" s="28" t="s">
        <v>167</v>
      </c>
      <c r="B54" s="29">
        <v>775918.41</v>
      </c>
      <c r="C54" s="29">
        <v>934358.12999999989</v>
      </c>
      <c r="D54" s="30">
        <v>0.10248928886303264</v>
      </c>
      <c r="E54" s="30">
        <v>0.89751071113696734</v>
      </c>
      <c r="F54" s="30">
        <v>6.4692923565867366E-2</v>
      </c>
      <c r="H54" s="19" t="s">
        <v>167</v>
      </c>
      <c r="I54" s="24">
        <v>298470.19</v>
      </c>
      <c r="J54" s="25">
        <v>406201.26</v>
      </c>
      <c r="L54" s="19" t="s">
        <v>167</v>
      </c>
      <c r="M54" s="24">
        <v>365812.31</v>
      </c>
      <c r="N54" s="25">
        <v>434517.7</v>
      </c>
      <c r="P54">
        <f t="shared" si="1"/>
        <v>0.13574916367053053</v>
      </c>
      <c r="U54" s="27"/>
    </row>
    <row r="55" spans="1:21" x14ac:dyDescent="0.25">
      <c r="A55" s="28" t="s">
        <v>168</v>
      </c>
      <c r="B55" s="29">
        <v>14889341.119999999</v>
      </c>
      <c r="C55" s="29">
        <v>7174417.2799999993</v>
      </c>
      <c r="D55" s="30">
        <v>0.141244658271688</v>
      </c>
      <c r="E55" s="30">
        <v>0.85875534172831203</v>
      </c>
      <c r="F55" s="30">
        <v>3.5084653045316105E-2</v>
      </c>
      <c r="H55" s="19" t="s">
        <v>168</v>
      </c>
      <c r="I55" s="24">
        <v>5737028.2799999993</v>
      </c>
      <c r="J55" s="25">
        <v>2621996.7400000002</v>
      </c>
      <c r="L55" s="19" t="s">
        <v>168</v>
      </c>
      <c r="M55" s="24">
        <v>6516009.8700000001</v>
      </c>
      <c r="N55" s="25">
        <v>3156634.26</v>
      </c>
      <c r="P55">
        <f t="shared" si="1"/>
        <v>0.15714979998947287</v>
      </c>
      <c r="U55" s="27"/>
    </row>
    <row r="56" spans="1:21" x14ac:dyDescent="0.25">
      <c r="A56" s="28" t="s">
        <v>169</v>
      </c>
      <c r="B56" s="29">
        <v>9942891.5600000005</v>
      </c>
      <c r="C56" s="29">
        <v>5437984.5800000001</v>
      </c>
      <c r="D56" s="30">
        <v>0.21382422758097033</v>
      </c>
      <c r="E56" s="30">
        <v>0.78617577241902969</v>
      </c>
      <c r="F56" s="30">
        <v>4.7652047344059686E-3</v>
      </c>
      <c r="H56" s="19" t="s">
        <v>169</v>
      </c>
      <c r="I56" s="24">
        <v>4187664.77</v>
      </c>
      <c r="J56" s="25">
        <v>2240539.92</v>
      </c>
      <c r="L56" s="19" t="s">
        <v>169</v>
      </c>
      <c r="M56" s="24">
        <v>4216120.38</v>
      </c>
      <c r="N56" s="25">
        <v>2536319.81</v>
      </c>
      <c r="P56">
        <f t="shared" si="1"/>
        <v>5.0439510817755252E-2</v>
      </c>
      <c r="U56" s="27"/>
    </row>
    <row r="57" spans="1:21" x14ac:dyDescent="0.25">
      <c r="A57" s="28" t="s">
        <v>170</v>
      </c>
      <c r="B57" s="29">
        <v>17376645.809999999</v>
      </c>
      <c r="C57" s="29">
        <v>10174124.449999999</v>
      </c>
      <c r="D57" s="30">
        <v>0.11719596168723195</v>
      </c>
      <c r="E57" s="30">
        <v>0.88280403831276799</v>
      </c>
      <c r="F57" s="30">
        <v>1.4662814929703951E-2</v>
      </c>
      <c r="H57" s="19" t="s">
        <v>170</v>
      </c>
      <c r="I57" s="24">
        <v>6623489.9000000004</v>
      </c>
      <c r="J57" s="25">
        <v>3752857.6100000003</v>
      </c>
      <c r="L57" s="19" t="s">
        <v>170</v>
      </c>
      <c r="M57" s="24">
        <v>7714036.2800000003</v>
      </c>
      <c r="N57" s="25">
        <v>4398575.2299999995</v>
      </c>
      <c r="P57">
        <f t="shared" si="1"/>
        <v>0.16732901421494487</v>
      </c>
      <c r="U57" s="27"/>
    </row>
    <row r="58" spans="1:21" x14ac:dyDescent="0.25">
      <c r="A58" s="28" t="s">
        <v>171</v>
      </c>
      <c r="B58" s="29">
        <v>10983114.660000002</v>
      </c>
      <c r="C58" s="29">
        <v>4204753.92</v>
      </c>
      <c r="D58" s="30">
        <v>0.11050526896872326</v>
      </c>
      <c r="E58" s="30">
        <v>0.88949473103127674</v>
      </c>
      <c r="F58" s="30">
        <v>1.049782632897956E-3</v>
      </c>
      <c r="H58" s="19" t="s">
        <v>171</v>
      </c>
      <c r="I58" s="24">
        <v>4388369.5600000005</v>
      </c>
      <c r="J58" s="25">
        <v>1597732.47</v>
      </c>
      <c r="L58" s="19" t="s">
        <v>171</v>
      </c>
      <c r="M58" s="24">
        <v>5104254.8299999991</v>
      </c>
      <c r="N58" s="25">
        <v>1887920.11</v>
      </c>
      <c r="P58">
        <f t="shared" si="1"/>
        <v>0.16806811927995138</v>
      </c>
      <c r="U58" s="27"/>
    </row>
    <row r="59" spans="1:21" x14ac:dyDescent="0.25">
      <c r="A59" s="28" t="s">
        <v>172</v>
      </c>
      <c r="B59" s="29">
        <v>2988861.95</v>
      </c>
      <c r="C59" s="29">
        <v>2338808.11</v>
      </c>
      <c r="D59" s="30">
        <v>0.14632020098342943</v>
      </c>
      <c r="E59" s="30">
        <v>0.85367979901657054</v>
      </c>
      <c r="F59" s="30">
        <v>-3.7664568633543498E-2</v>
      </c>
      <c r="H59" s="19" t="s">
        <v>172</v>
      </c>
      <c r="I59" s="24">
        <v>1089958.48</v>
      </c>
      <c r="J59" s="25">
        <v>960327.23</v>
      </c>
      <c r="L59" s="19" t="s">
        <v>172</v>
      </c>
      <c r="M59" s="24">
        <v>1239206.27</v>
      </c>
      <c r="N59" s="25">
        <v>1068142.02</v>
      </c>
      <c r="P59">
        <f t="shared" si="1"/>
        <v>0.12537890633788795</v>
      </c>
      <c r="U59" s="27"/>
    </row>
    <row r="60" spans="1:21" x14ac:dyDescent="0.25">
      <c r="A60" s="28" t="s">
        <v>173</v>
      </c>
      <c r="B60" s="29">
        <v>3615056.8099999996</v>
      </c>
      <c r="C60" s="29">
        <v>2509349.9899999998</v>
      </c>
      <c r="D60" s="30">
        <v>0.18904527737441451</v>
      </c>
      <c r="E60" s="30">
        <v>0.81095472262558554</v>
      </c>
      <c r="F60" s="30">
        <v>5.2604052683543926E-3</v>
      </c>
      <c r="H60" s="19" t="s">
        <v>173</v>
      </c>
      <c r="I60" s="24">
        <v>1534191.06</v>
      </c>
      <c r="J60" s="25">
        <v>1062251.71</v>
      </c>
      <c r="L60" s="19" t="s">
        <v>173</v>
      </c>
      <c r="M60" s="24">
        <v>1611082.6400000001</v>
      </c>
      <c r="N60" s="25">
        <v>1185802.45</v>
      </c>
      <c r="P60">
        <f t="shared" si="1"/>
        <v>7.7198820754289077E-2</v>
      </c>
      <c r="U60" s="27"/>
    </row>
    <row r="61" spans="1:21" x14ac:dyDescent="0.25">
      <c r="A61" s="28" t="s">
        <v>174</v>
      </c>
      <c r="B61" s="29">
        <v>7781344.3600000003</v>
      </c>
      <c r="C61" s="29">
        <v>5520418.4100000001</v>
      </c>
      <c r="D61" s="30">
        <v>0.16483938399080936</v>
      </c>
      <c r="E61" s="30">
        <v>0.83516061600919067</v>
      </c>
      <c r="F61" s="30">
        <v>3.8878759535864692E-2</v>
      </c>
      <c r="H61" s="19" t="s">
        <v>174</v>
      </c>
      <c r="I61" s="24">
        <v>3068188.1799999997</v>
      </c>
      <c r="J61" s="25">
        <v>2261822.85</v>
      </c>
      <c r="L61" s="19" t="s">
        <v>174</v>
      </c>
      <c r="M61" s="24">
        <v>3498753.6999999997</v>
      </c>
      <c r="N61" s="25">
        <v>2543715.2200000002</v>
      </c>
      <c r="P61">
        <f t="shared" si="1"/>
        <v>0.13366912113125604</v>
      </c>
      <c r="U61" s="27"/>
    </row>
    <row r="62" spans="1:21" x14ac:dyDescent="0.25">
      <c r="A62" s="28" t="s">
        <v>175</v>
      </c>
      <c r="B62" s="29">
        <v>348093271.01999998</v>
      </c>
      <c r="C62" s="29">
        <v>115895276.7</v>
      </c>
      <c r="D62" s="30">
        <v>7.8757323513099456E-2</v>
      </c>
      <c r="E62" s="30">
        <v>0.9212426764869005</v>
      </c>
      <c r="F62" s="30">
        <v>3.5573715947162604E-2</v>
      </c>
      <c r="H62" s="19" t="s">
        <v>175</v>
      </c>
      <c r="I62" s="24">
        <v>125964345.78</v>
      </c>
      <c r="J62" s="25">
        <v>43681872.270000003</v>
      </c>
      <c r="L62" s="19" t="s">
        <v>175</v>
      </c>
      <c r="M62" s="24">
        <v>154352803.92000002</v>
      </c>
      <c r="N62" s="25">
        <v>51661060.600000001</v>
      </c>
      <c r="P62">
        <f t="shared" si="1"/>
        <v>0.21437345841262034</v>
      </c>
      <c r="U62" s="27"/>
    </row>
    <row r="63" spans="1:21" x14ac:dyDescent="0.25">
      <c r="A63" s="28" t="s">
        <v>176</v>
      </c>
      <c r="B63" s="29">
        <v>3256881.8099999996</v>
      </c>
      <c r="C63" s="29">
        <v>1608588.93</v>
      </c>
      <c r="D63" s="30">
        <v>0.19353378142298455</v>
      </c>
      <c r="E63" s="30">
        <v>0.8064662185770155</v>
      </c>
      <c r="F63" s="30">
        <v>-8.6243068179794616E-2</v>
      </c>
      <c r="H63" s="19" t="s">
        <v>176</v>
      </c>
      <c r="I63" s="24">
        <v>1142357.5499999998</v>
      </c>
      <c r="J63" s="25">
        <v>643796.54</v>
      </c>
      <c r="L63" s="19" t="s">
        <v>176</v>
      </c>
      <c r="M63" s="24">
        <v>1294130.33</v>
      </c>
      <c r="N63" s="25">
        <v>738958.67999999993</v>
      </c>
      <c r="P63">
        <f t="shared" si="1"/>
        <v>0.13824950567394786</v>
      </c>
      <c r="U63" s="27"/>
    </row>
    <row r="64" spans="1:21" x14ac:dyDescent="0.25">
      <c r="A64" s="28" t="s">
        <v>177</v>
      </c>
      <c r="B64" s="29">
        <v>3840246.2</v>
      </c>
      <c r="C64" s="29">
        <v>2823996.1999999997</v>
      </c>
      <c r="D64" s="30">
        <v>0.21619127230707252</v>
      </c>
      <c r="E64" s="30">
        <v>0.78380872769292753</v>
      </c>
      <c r="F64" s="30">
        <v>3.7283051775230301E-2</v>
      </c>
      <c r="H64" s="19" t="s">
        <v>177</v>
      </c>
      <c r="I64" s="24">
        <v>1496350.75</v>
      </c>
      <c r="J64" s="25">
        <v>1201418.5</v>
      </c>
      <c r="L64" s="19" t="s">
        <v>177</v>
      </c>
      <c r="M64" s="24">
        <v>1753924.35</v>
      </c>
      <c r="N64" s="25">
        <v>1316025.9100000001</v>
      </c>
      <c r="P64">
        <f t="shared" si="1"/>
        <v>0.13795880059052501</v>
      </c>
      <c r="U64" s="27"/>
    </row>
    <row r="65" spans="1:21" x14ac:dyDescent="0.25">
      <c r="A65" s="28" t="s">
        <v>178</v>
      </c>
      <c r="B65" s="29">
        <v>26829371.690000001</v>
      </c>
      <c r="C65" s="29">
        <v>13343698.460000001</v>
      </c>
      <c r="D65" s="30">
        <v>0.11948000200814715</v>
      </c>
      <c r="E65" s="30">
        <v>0.88051999799185288</v>
      </c>
      <c r="F65" s="30">
        <v>-3.6043268805662329E-3</v>
      </c>
      <c r="H65" s="19" t="s">
        <v>178</v>
      </c>
      <c r="I65" s="24">
        <v>9524720.0599999987</v>
      </c>
      <c r="J65" s="25">
        <v>5007358.87</v>
      </c>
      <c r="L65" s="19" t="s">
        <v>178</v>
      </c>
      <c r="M65" s="24">
        <v>11176730.23</v>
      </c>
      <c r="N65" s="25">
        <v>5795826.9400000013</v>
      </c>
      <c r="P65">
        <f t="shared" si="1"/>
        <v>0.16793730971016699</v>
      </c>
      <c r="U65" s="27"/>
    </row>
    <row r="66" spans="1:21" x14ac:dyDescent="0.25">
      <c r="A66" s="28" t="s">
        <v>179</v>
      </c>
      <c r="B66" s="29">
        <v>20499491.77</v>
      </c>
      <c r="C66" s="29">
        <v>10250351.530000001</v>
      </c>
      <c r="D66" s="30">
        <v>0.17510844115044147</v>
      </c>
      <c r="E66" s="30">
        <v>0.82489155884955856</v>
      </c>
      <c r="F66" s="30">
        <v>3.36841094807242E-2</v>
      </c>
      <c r="H66" s="19" t="s">
        <v>179</v>
      </c>
      <c r="I66" s="24">
        <v>8096908.790000001</v>
      </c>
      <c r="J66" s="25">
        <v>3989519.8800000004</v>
      </c>
      <c r="L66" s="19" t="s">
        <v>179</v>
      </c>
      <c r="M66" s="24">
        <v>8983219.1300000008</v>
      </c>
      <c r="N66" s="25">
        <v>4608858.0299999993</v>
      </c>
      <c r="P66">
        <f t="shared" si="1"/>
        <v>0.12457348081135022</v>
      </c>
      <c r="U66" s="27"/>
    </row>
    <row r="67" spans="1:21" x14ac:dyDescent="0.25">
      <c r="A67" s="28" t="s">
        <v>180</v>
      </c>
      <c r="B67" s="29">
        <v>78892458.579999998</v>
      </c>
      <c r="C67" s="29">
        <v>28687387.960000001</v>
      </c>
      <c r="D67" s="30">
        <v>9.2870897182593823E-2</v>
      </c>
      <c r="E67" s="30">
        <v>0.90712910281740622</v>
      </c>
      <c r="F67" s="30">
        <v>1.5670160413017512E-2</v>
      </c>
      <c r="H67" s="19" t="s">
        <v>180</v>
      </c>
      <c r="I67" s="24">
        <v>29634238.960000001</v>
      </c>
      <c r="J67" s="25">
        <v>11141498.370000001</v>
      </c>
      <c r="L67" s="19" t="s">
        <v>180</v>
      </c>
      <c r="M67" s="24">
        <v>34953991.57</v>
      </c>
      <c r="N67" s="25">
        <v>12640976.389999999</v>
      </c>
      <c r="P67">
        <f t="shared" ref="P67:P103" si="2">((M67+N67)-(I67+J67))/(I67+J67)</f>
        <v>0.16723745728523906</v>
      </c>
      <c r="U67" s="27"/>
    </row>
    <row r="68" spans="1:21" x14ac:dyDescent="0.25">
      <c r="A68" s="28" t="s">
        <v>181</v>
      </c>
      <c r="B68" s="29">
        <v>1995408.5600000003</v>
      </c>
      <c r="C68" s="29">
        <v>1899981.33</v>
      </c>
      <c r="D68" s="30">
        <v>6.8773032011391025E-2</v>
      </c>
      <c r="E68" s="30">
        <v>0.93122696798860893</v>
      </c>
      <c r="F68" s="30">
        <v>-6.9632471871300131E-2</v>
      </c>
      <c r="H68" s="19" t="s">
        <v>181</v>
      </c>
      <c r="I68" s="24">
        <v>795108.56</v>
      </c>
      <c r="J68" s="25">
        <v>910533.25</v>
      </c>
      <c r="L68" s="19" t="s">
        <v>181</v>
      </c>
      <c r="M68" s="24">
        <v>766759.5199999999</v>
      </c>
      <c r="N68" s="25">
        <v>924567.67</v>
      </c>
      <c r="P68">
        <f t="shared" si="2"/>
        <v>-8.3925123763236732E-3</v>
      </c>
      <c r="U68" s="27"/>
    </row>
    <row r="69" spans="1:21" x14ac:dyDescent="0.25">
      <c r="A69" s="28" t="s">
        <v>182</v>
      </c>
      <c r="B69" s="29">
        <v>38671208.379999995</v>
      </c>
      <c r="C69" s="29">
        <v>24823876.429999996</v>
      </c>
      <c r="D69" s="30">
        <v>9.1417212726159991E-2</v>
      </c>
      <c r="E69" s="30">
        <v>0.90858278727384001</v>
      </c>
      <c r="F69" s="30">
        <v>2.5735407878715019E-2</v>
      </c>
      <c r="H69" s="19" t="s">
        <v>182</v>
      </c>
      <c r="I69" s="24">
        <v>15424217.02</v>
      </c>
      <c r="J69" s="25">
        <v>9569042.1999999993</v>
      </c>
      <c r="L69" s="19" t="s">
        <v>182</v>
      </c>
      <c r="M69" s="24">
        <v>16989642.920000002</v>
      </c>
      <c r="N69" s="25">
        <v>11111202.17</v>
      </c>
      <c r="P69">
        <f t="shared" si="2"/>
        <v>0.12433695992370877</v>
      </c>
      <c r="U69" s="27"/>
    </row>
    <row r="70" spans="1:21" x14ac:dyDescent="0.25">
      <c r="A70" s="28" t="s">
        <v>183</v>
      </c>
      <c r="B70" s="29">
        <v>27803126.520000003</v>
      </c>
      <c r="C70" s="29">
        <v>19502915.739999998</v>
      </c>
      <c r="D70" s="30">
        <v>0.14016627662735082</v>
      </c>
      <c r="E70" s="30">
        <v>0.85983372337264918</v>
      </c>
      <c r="F70" s="30">
        <v>1.1947298049164331E-2</v>
      </c>
      <c r="H70" s="19" t="s">
        <v>183</v>
      </c>
      <c r="I70" s="24">
        <v>10322547.409999998</v>
      </c>
      <c r="J70" s="25">
        <v>7524368.3000000007</v>
      </c>
      <c r="L70" s="19" t="s">
        <v>183</v>
      </c>
      <c r="M70" s="24">
        <v>11960842.109999999</v>
      </c>
      <c r="N70" s="25">
        <v>8895240.8800000008</v>
      </c>
      <c r="P70">
        <f t="shared" si="2"/>
        <v>0.16860993400186799</v>
      </c>
      <c r="U70" s="27"/>
    </row>
    <row r="71" spans="1:21" x14ac:dyDescent="0.25">
      <c r="A71" s="28" t="s">
        <v>184</v>
      </c>
      <c r="B71" s="29">
        <v>2004087.98</v>
      </c>
      <c r="C71" s="29">
        <v>1380890.83</v>
      </c>
      <c r="D71" s="30">
        <v>0.19429462659723545</v>
      </c>
      <c r="E71" s="30">
        <v>0.8057053734027646</v>
      </c>
      <c r="F71" s="30">
        <v>-5.3495949910189779E-3</v>
      </c>
      <c r="H71" s="19" t="s">
        <v>184</v>
      </c>
      <c r="I71" s="24">
        <v>779216.14</v>
      </c>
      <c r="J71" s="25">
        <v>588542.98</v>
      </c>
      <c r="L71" s="19" t="s">
        <v>184</v>
      </c>
      <c r="M71" s="24">
        <v>877269.8899999999</v>
      </c>
      <c r="N71" s="25">
        <v>640229.42999999993</v>
      </c>
      <c r="P71">
        <f t="shared" si="2"/>
        <v>0.1094784877033024</v>
      </c>
      <c r="U71" s="27"/>
    </row>
    <row r="72" spans="1:21" x14ac:dyDescent="0.25">
      <c r="A72" s="28" t="s">
        <v>185</v>
      </c>
      <c r="B72" s="29">
        <v>9500294.7300000004</v>
      </c>
      <c r="C72" s="29">
        <v>4667115.8999999994</v>
      </c>
      <c r="D72" s="30">
        <v>0.14805809390459626</v>
      </c>
      <c r="E72" s="30">
        <v>0.85194190609540377</v>
      </c>
      <c r="F72" s="30">
        <v>3.7292237397947743E-2</v>
      </c>
      <c r="H72" s="19" t="s">
        <v>185</v>
      </c>
      <c r="I72" s="24">
        <v>3849901.1500000004</v>
      </c>
      <c r="J72" s="25">
        <v>1784812.69</v>
      </c>
      <c r="L72" s="19" t="s">
        <v>185</v>
      </c>
      <c r="M72" s="24">
        <v>4009747.41</v>
      </c>
      <c r="N72" s="25">
        <v>2108211.04</v>
      </c>
      <c r="P72">
        <f t="shared" si="2"/>
        <v>8.5762049985487879E-2</v>
      </c>
      <c r="U72" s="27"/>
    </row>
    <row r="73" spans="1:21" x14ac:dyDescent="0.25">
      <c r="A73" s="28" t="s">
        <v>186</v>
      </c>
      <c r="B73" s="29">
        <v>12148591.49</v>
      </c>
      <c r="C73" s="29">
        <v>7318166.540000001</v>
      </c>
      <c r="D73" s="30">
        <v>8.6348681481834777E-2</v>
      </c>
      <c r="E73" s="30">
        <v>0.91365131851816517</v>
      </c>
      <c r="F73" s="30">
        <v>3.4675870456251215E-2</v>
      </c>
      <c r="H73" s="19" t="s">
        <v>186</v>
      </c>
      <c r="I73" s="24">
        <v>4331052.83</v>
      </c>
      <c r="J73" s="25">
        <v>2787622.01</v>
      </c>
      <c r="L73" s="19" t="s">
        <v>186</v>
      </c>
      <c r="M73" s="24">
        <v>5088515.45</v>
      </c>
      <c r="N73" s="25">
        <v>3133125.13</v>
      </c>
      <c r="P73">
        <f t="shared" si="2"/>
        <v>0.15493975561327933</v>
      </c>
      <c r="U73" s="27"/>
    </row>
    <row r="74" spans="1:21" x14ac:dyDescent="0.25">
      <c r="A74" s="28" t="s">
        <v>187</v>
      </c>
      <c r="B74" s="29">
        <v>1537483.75</v>
      </c>
      <c r="C74" s="29">
        <v>1586985.4000000001</v>
      </c>
      <c r="D74" s="30">
        <v>0.17221453994380997</v>
      </c>
      <c r="E74" s="30">
        <v>0.82778546005619003</v>
      </c>
      <c r="F74" s="30">
        <v>3.2481445103493038E-2</v>
      </c>
      <c r="H74" s="19" t="s">
        <v>187</v>
      </c>
      <c r="I74" s="24">
        <v>586717.53</v>
      </c>
      <c r="J74" s="25">
        <v>650391.92000000004</v>
      </c>
      <c r="L74" s="19" t="s">
        <v>187</v>
      </c>
      <c r="M74" s="24">
        <v>651943.47</v>
      </c>
      <c r="N74" s="25">
        <v>722554.88</v>
      </c>
      <c r="P74">
        <f t="shared" si="2"/>
        <v>0.1110563822788678</v>
      </c>
      <c r="U74" s="27"/>
    </row>
    <row r="75" spans="1:21" x14ac:dyDescent="0.25">
      <c r="A75" s="28" t="s">
        <v>188</v>
      </c>
      <c r="B75" s="29">
        <v>6802443.7899999991</v>
      </c>
      <c r="C75" s="29">
        <v>4472982</v>
      </c>
      <c r="D75" s="30">
        <v>0.16333722925621361</v>
      </c>
      <c r="E75" s="30">
        <v>0.83666277074378637</v>
      </c>
      <c r="F75" s="30">
        <v>2.8871993301329453E-2</v>
      </c>
      <c r="H75" s="19" t="s">
        <v>188</v>
      </c>
      <c r="I75" s="24">
        <v>2628195.0599999996</v>
      </c>
      <c r="J75" s="25">
        <v>1801445.0699999998</v>
      </c>
      <c r="L75" s="19" t="s">
        <v>188</v>
      </c>
      <c r="M75" s="24">
        <v>2894114.53</v>
      </c>
      <c r="N75" s="25">
        <v>2045104.8400000003</v>
      </c>
      <c r="P75">
        <f t="shared" si="2"/>
        <v>0.11503851894171847</v>
      </c>
      <c r="U75" s="27"/>
    </row>
    <row r="76" spans="1:21" x14ac:dyDescent="0.25">
      <c r="A76" s="28" t="s">
        <v>189</v>
      </c>
      <c r="B76" s="29">
        <v>36689165.25</v>
      </c>
      <c r="C76" s="29">
        <v>21160132.77</v>
      </c>
      <c r="D76" s="30">
        <v>0.12754107397794115</v>
      </c>
      <c r="E76" s="30">
        <v>0.87245892602205888</v>
      </c>
      <c r="F76" s="30">
        <v>-1.1323360194802373E-2</v>
      </c>
      <c r="H76" s="19" t="s">
        <v>189</v>
      </c>
      <c r="I76" s="24">
        <v>15404553</v>
      </c>
      <c r="J76" s="25">
        <v>8649157.4800000004</v>
      </c>
      <c r="L76" s="19" t="s">
        <v>189</v>
      </c>
      <c r="M76" s="24">
        <v>16639897.470000001</v>
      </c>
      <c r="N76" s="25">
        <v>9576681.7300000004</v>
      </c>
      <c r="P76">
        <f t="shared" si="2"/>
        <v>8.9918298542687139E-2</v>
      </c>
      <c r="U76" s="27"/>
    </row>
    <row r="77" spans="1:21" x14ac:dyDescent="0.25">
      <c r="A77" s="28" t="s">
        <v>190</v>
      </c>
      <c r="B77" s="29">
        <v>3253284.89</v>
      </c>
      <c r="C77" s="29">
        <v>2231215.8400000003</v>
      </c>
      <c r="D77" s="30">
        <v>0.14561661608513105</v>
      </c>
      <c r="E77" s="30">
        <v>0.8543833839148689</v>
      </c>
      <c r="F77" s="30">
        <v>3.0835039801107186E-2</v>
      </c>
      <c r="H77" s="19" t="s">
        <v>190</v>
      </c>
      <c r="I77" s="24">
        <v>1277239.3299999998</v>
      </c>
      <c r="J77" s="25">
        <v>971943.79999999993</v>
      </c>
      <c r="L77" s="19" t="s">
        <v>190</v>
      </c>
      <c r="M77" s="24">
        <v>1447768.51</v>
      </c>
      <c r="N77" s="25">
        <v>1022779.96</v>
      </c>
      <c r="P77">
        <f t="shared" si="2"/>
        <v>9.8420327383479819E-2</v>
      </c>
      <c r="U77" s="27"/>
    </row>
    <row r="78" spans="1:21" x14ac:dyDescent="0.25">
      <c r="A78" s="28" t="s">
        <v>191</v>
      </c>
      <c r="B78" s="29">
        <v>25987698.739999998</v>
      </c>
      <c r="C78" s="29">
        <v>16359288.320000002</v>
      </c>
      <c r="D78" s="30">
        <v>0.13785926917432839</v>
      </c>
      <c r="E78" s="30">
        <v>0.86214073082567166</v>
      </c>
      <c r="F78" s="30">
        <v>6.2781674338296858E-2</v>
      </c>
      <c r="H78" s="19" t="s">
        <v>191</v>
      </c>
      <c r="I78" s="24">
        <v>8447287.870000001</v>
      </c>
      <c r="J78" s="25">
        <v>6395263.1900000004</v>
      </c>
      <c r="L78" s="19" t="s">
        <v>191</v>
      </c>
      <c r="M78" s="24">
        <v>9814383.2400000021</v>
      </c>
      <c r="N78" s="25">
        <v>7441287.6099999994</v>
      </c>
      <c r="P78">
        <f t="shared" si="2"/>
        <v>0.16258120185978317</v>
      </c>
      <c r="U78" s="27"/>
    </row>
    <row r="79" spans="1:21" x14ac:dyDescent="0.25">
      <c r="A79" s="28" t="s">
        <v>192</v>
      </c>
      <c r="B79" s="29">
        <v>7498022.1299999999</v>
      </c>
      <c r="C79" s="29">
        <v>5305480.01</v>
      </c>
      <c r="D79" s="30">
        <v>0.19185636205745915</v>
      </c>
      <c r="E79" s="30">
        <v>0.80814363794254085</v>
      </c>
      <c r="F79" s="30">
        <v>-7.3183202995475019E-3</v>
      </c>
      <c r="H79" s="19" t="s">
        <v>192</v>
      </c>
      <c r="I79" s="24">
        <v>2962471.53</v>
      </c>
      <c r="J79" s="25">
        <v>2199110.64</v>
      </c>
      <c r="L79" s="19" t="s">
        <v>192</v>
      </c>
      <c r="M79" s="24">
        <v>3361784.3000000003</v>
      </c>
      <c r="N79" s="25">
        <v>2447584.2000000002</v>
      </c>
      <c r="P79">
        <f t="shared" si="2"/>
        <v>0.12550150489999853</v>
      </c>
      <c r="U79" s="27"/>
    </row>
    <row r="80" spans="1:21" x14ac:dyDescent="0.25">
      <c r="A80" s="28" t="s">
        <v>193</v>
      </c>
      <c r="B80" s="29">
        <v>17770884.57</v>
      </c>
      <c r="C80" s="29">
        <v>13816075.039999999</v>
      </c>
      <c r="D80" s="30">
        <v>0.17650646525694771</v>
      </c>
      <c r="E80" s="30">
        <v>0.82349353474305231</v>
      </c>
      <c r="F80" s="30">
        <v>7.960841249751828E-2</v>
      </c>
      <c r="H80" s="19" t="s">
        <v>193</v>
      </c>
      <c r="I80" s="24">
        <v>7746700.8600000003</v>
      </c>
      <c r="J80" s="25">
        <v>6107308.7199999997</v>
      </c>
      <c r="L80" s="19" t="s">
        <v>193</v>
      </c>
      <c r="M80" s="24">
        <v>8050648.4900000002</v>
      </c>
      <c r="N80" s="25">
        <v>6412349.1600000001</v>
      </c>
      <c r="P80">
        <f t="shared" si="2"/>
        <v>4.3957532040338053E-2</v>
      </c>
      <c r="U80" s="27"/>
    </row>
    <row r="81" spans="1:21" x14ac:dyDescent="0.25">
      <c r="A81" s="28" t="s">
        <v>194</v>
      </c>
      <c r="B81" s="29">
        <v>14910493.669999998</v>
      </c>
      <c r="C81" s="29">
        <v>10560204.229999999</v>
      </c>
      <c r="D81" s="30">
        <v>0.21842236076087768</v>
      </c>
      <c r="E81" s="30">
        <v>0.78157763923912227</v>
      </c>
      <c r="F81" s="30">
        <v>-1.1798553098289801E-2</v>
      </c>
      <c r="H81" s="19" t="s">
        <v>194</v>
      </c>
      <c r="I81" s="24">
        <v>5610305.6800000006</v>
      </c>
      <c r="J81" s="25">
        <v>4146975.0400000005</v>
      </c>
      <c r="L81" s="19" t="s">
        <v>194</v>
      </c>
      <c r="M81" s="24">
        <v>7031670.4000000004</v>
      </c>
      <c r="N81" s="25">
        <v>4798794.3900000006</v>
      </c>
      <c r="P81">
        <f t="shared" si="2"/>
        <v>0.21247559945164723</v>
      </c>
      <c r="U81" s="27"/>
    </row>
    <row r="82" spans="1:21" x14ac:dyDescent="0.25">
      <c r="A82" s="28" t="s">
        <v>195</v>
      </c>
      <c r="B82" s="29">
        <v>25294813.52</v>
      </c>
      <c r="C82" s="29">
        <v>15791177.73</v>
      </c>
      <c r="D82" s="30">
        <v>0.14368485468979905</v>
      </c>
      <c r="E82" s="30">
        <v>0.85631514531020092</v>
      </c>
      <c r="F82" s="30">
        <v>6.1490966264892304E-2</v>
      </c>
      <c r="H82" s="19" t="s">
        <v>195</v>
      </c>
      <c r="I82" s="24">
        <v>9559665.3800000008</v>
      </c>
      <c r="J82" s="25">
        <v>5864496.5200000005</v>
      </c>
      <c r="L82" s="19" t="s">
        <v>195</v>
      </c>
      <c r="M82" s="24">
        <v>10913333.810000001</v>
      </c>
      <c r="N82" s="25">
        <v>7016937.5599999996</v>
      </c>
      <c r="P82">
        <f t="shared" si="2"/>
        <v>0.16247945828421306</v>
      </c>
      <c r="U82" s="27"/>
    </row>
    <row r="83" spans="1:21" x14ac:dyDescent="0.25">
      <c r="A83" s="28" t="s">
        <v>196</v>
      </c>
      <c r="B83" s="29">
        <v>11967113.33</v>
      </c>
      <c r="C83" s="29">
        <v>7175423.0500000007</v>
      </c>
      <c r="D83" s="30">
        <v>0.16356920842101513</v>
      </c>
      <c r="E83" s="30">
        <v>0.83643079157898481</v>
      </c>
      <c r="F83" s="30">
        <v>1.5789184200792002E-2</v>
      </c>
      <c r="H83" s="19" t="s">
        <v>196</v>
      </c>
      <c r="I83" s="24">
        <v>4725946.91</v>
      </c>
      <c r="J83" s="25">
        <v>3012950.84</v>
      </c>
      <c r="L83" s="19" t="s">
        <v>196</v>
      </c>
      <c r="M83" s="24">
        <v>5156264.6500000004</v>
      </c>
      <c r="N83" s="25">
        <v>3318328.97</v>
      </c>
      <c r="P83">
        <f t="shared" si="2"/>
        <v>9.5064684114737272E-2</v>
      </c>
      <c r="U83" s="27"/>
    </row>
    <row r="84" spans="1:21" x14ac:dyDescent="0.25">
      <c r="A84" s="28" t="s">
        <v>197</v>
      </c>
      <c r="B84" s="29">
        <v>9084822.6700000018</v>
      </c>
      <c r="C84" s="29">
        <v>6459353.4100000011</v>
      </c>
      <c r="D84" s="30">
        <v>0.175739740124464</v>
      </c>
      <c r="E84" s="30">
        <v>0.82426025987553597</v>
      </c>
      <c r="F84" s="30">
        <v>3.1413079683033439E-2</v>
      </c>
      <c r="H84" s="19" t="s">
        <v>197</v>
      </c>
      <c r="I84" s="24">
        <v>3450766.97</v>
      </c>
      <c r="J84" s="25">
        <v>2746902.4600000004</v>
      </c>
      <c r="L84" s="19" t="s">
        <v>197</v>
      </c>
      <c r="M84" s="24">
        <v>3786834.74</v>
      </c>
      <c r="N84" s="25">
        <v>2983357.1399999997</v>
      </c>
      <c r="P84">
        <f t="shared" si="2"/>
        <v>9.2377055031152122E-2</v>
      </c>
      <c r="U84" s="27"/>
    </row>
    <row r="85" spans="1:21" x14ac:dyDescent="0.25">
      <c r="A85" s="28" t="s">
        <v>198</v>
      </c>
      <c r="B85" s="29">
        <v>5745266.0300000003</v>
      </c>
      <c r="C85" s="29">
        <v>3753699.07</v>
      </c>
      <c r="D85" s="30">
        <v>0.23058816874051052</v>
      </c>
      <c r="E85" s="30">
        <v>0.76941183125948953</v>
      </c>
      <c r="F85" s="30">
        <v>-6.1877312745744407E-2</v>
      </c>
      <c r="H85" s="19" t="s">
        <v>198</v>
      </c>
      <c r="I85" s="24">
        <v>2371329.56</v>
      </c>
      <c r="J85" s="25">
        <v>1566777.5999999999</v>
      </c>
      <c r="L85" s="19" t="s">
        <v>198</v>
      </c>
      <c r="M85" s="24">
        <v>2496909.6</v>
      </c>
      <c r="N85" s="25">
        <v>1751180.2200000002</v>
      </c>
      <c r="P85">
        <f t="shared" si="2"/>
        <v>7.8713617330819441E-2</v>
      </c>
      <c r="U85" s="27"/>
    </row>
    <row r="86" spans="1:21" x14ac:dyDescent="0.25">
      <c r="A86" s="28" t="s">
        <v>199</v>
      </c>
      <c r="B86" s="29">
        <v>13068918.720000001</v>
      </c>
      <c r="C86" s="29">
        <v>7135237.4500000002</v>
      </c>
      <c r="D86" s="30">
        <v>0.16815983525693409</v>
      </c>
      <c r="E86" s="30">
        <v>0.83184016474306588</v>
      </c>
      <c r="F86" s="30">
        <v>-1.5989012674483816E-2</v>
      </c>
      <c r="H86" s="19" t="s">
        <v>199</v>
      </c>
      <c r="I86" s="24">
        <v>4938432.05</v>
      </c>
      <c r="J86" s="25">
        <v>2832278.2399999998</v>
      </c>
      <c r="L86" s="19" t="s">
        <v>199</v>
      </c>
      <c r="M86" s="24">
        <v>5701432.2000000002</v>
      </c>
      <c r="N86" s="25">
        <v>3235931.97</v>
      </c>
      <c r="P86">
        <f t="shared" si="2"/>
        <v>0.15013478002150574</v>
      </c>
      <c r="U86" s="27"/>
    </row>
    <row r="87" spans="1:21" x14ac:dyDescent="0.25">
      <c r="A87" s="28" t="s">
        <v>200</v>
      </c>
      <c r="B87" s="29">
        <v>5427588.96</v>
      </c>
      <c r="C87" s="29">
        <v>5208592.3100000005</v>
      </c>
      <c r="D87" s="30">
        <v>0.15562461401410549</v>
      </c>
      <c r="E87" s="30">
        <v>0.84437538598589446</v>
      </c>
      <c r="F87" s="30">
        <v>4.4414128396872643E-2</v>
      </c>
      <c r="H87" s="19" t="s">
        <v>200</v>
      </c>
      <c r="I87" s="24">
        <v>2087573.76</v>
      </c>
      <c r="J87" s="25">
        <v>2105193.59</v>
      </c>
      <c r="L87" s="19" t="s">
        <v>200</v>
      </c>
      <c r="M87" s="24">
        <v>2329813.96</v>
      </c>
      <c r="N87" s="25">
        <v>2356981.2599999998</v>
      </c>
      <c r="P87">
        <f t="shared" si="2"/>
        <v>0.1178285911809536</v>
      </c>
      <c r="U87" s="27"/>
    </row>
    <row r="88" spans="1:21" x14ac:dyDescent="0.25">
      <c r="A88" s="28" t="s">
        <v>201</v>
      </c>
      <c r="B88" s="29">
        <v>16539627.169999998</v>
      </c>
      <c r="C88" s="29">
        <v>8535965.8000000007</v>
      </c>
      <c r="D88" s="30">
        <v>0.18931598693055857</v>
      </c>
      <c r="E88" s="30">
        <v>0.81068401306944149</v>
      </c>
      <c r="F88" s="30">
        <v>5.344219517464768E-3</v>
      </c>
      <c r="H88" s="19" t="s">
        <v>201</v>
      </c>
      <c r="I88" s="24">
        <v>6456684.4100000011</v>
      </c>
      <c r="J88" s="25">
        <v>3447476.58</v>
      </c>
      <c r="L88" s="19" t="s">
        <v>201</v>
      </c>
      <c r="M88" s="24">
        <v>7503445.0099999998</v>
      </c>
      <c r="N88" s="25">
        <v>3919089.37</v>
      </c>
      <c r="P88">
        <f t="shared" si="2"/>
        <v>0.1533066144152001</v>
      </c>
      <c r="U88" s="27"/>
    </row>
    <row r="89" spans="1:21" x14ac:dyDescent="0.25">
      <c r="A89" s="28" t="s">
        <v>202</v>
      </c>
      <c r="B89" s="29">
        <v>3037150.87</v>
      </c>
      <c r="C89" s="29">
        <v>1620443.22</v>
      </c>
      <c r="D89" s="30">
        <v>0.13041239998106235</v>
      </c>
      <c r="E89" s="30">
        <v>0.86958760001893765</v>
      </c>
      <c r="F89" s="30">
        <v>-4.5023400674051743E-2</v>
      </c>
      <c r="H89" s="19" t="s">
        <v>202</v>
      </c>
      <c r="I89" s="24">
        <v>1240444.8500000001</v>
      </c>
      <c r="J89" s="25">
        <v>659747.05000000005</v>
      </c>
      <c r="L89" s="19" t="s">
        <v>202</v>
      </c>
      <c r="M89" s="24">
        <v>1449583.44</v>
      </c>
      <c r="N89" s="25">
        <v>751188.35</v>
      </c>
      <c r="P89">
        <f t="shared" si="2"/>
        <v>0.15818396552474509</v>
      </c>
      <c r="U89" s="27"/>
    </row>
    <row r="90" spans="1:21" x14ac:dyDescent="0.25">
      <c r="A90" s="28" t="s">
        <v>203</v>
      </c>
      <c r="B90" s="29">
        <v>7742237.1600000001</v>
      </c>
      <c r="C90" s="29">
        <v>4135412.9699999997</v>
      </c>
      <c r="D90" s="30">
        <v>0.14420317435292709</v>
      </c>
      <c r="E90" s="30">
        <v>0.85579682564707293</v>
      </c>
      <c r="F90" s="30">
        <v>-2.4839265075682387E-2</v>
      </c>
      <c r="H90" s="19" t="s">
        <v>203</v>
      </c>
      <c r="I90" s="24">
        <v>3047839.69</v>
      </c>
      <c r="J90" s="25">
        <v>1733741.56</v>
      </c>
      <c r="L90" s="19" t="s">
        <v>203</v>
      </c>
      <c r="M90" s="24">
        <v>3505707.52</v>
      </c>
      <c r="N90" s="25">
        <v>1907099.95</v>
      </c>
      <c r="P90">
        <f t="shared" si="2"/>
        <v>0.13201202426498551</v>
      </c>
      <c r="U90" s="27"/>
    </row>
    <row r="91" spans="1:21" x14ac:dyDescent="0.25">
      <c r="A91" s="28" t="s">
        <v>204</v>
      </c>
      <c r="B91" s="29">
        <v>474463.98999999993</v>
      </c>
      <c r="C91" s="29">
        <v>377982.39000000007</v>
      </c>
      <c r="D91" s="30">
        <v>0.15879697348255803</v>
      </c>
      <c r="E91" s="30">
        <v>0.84120302651744194</v>
      </c>
      <c r="F91" s="30">
        <v>3.9142280980606813E-2</v>
      </c>
      <c r="H91" s="19" t="s">
        <v>204</v>
      </c>
      <c r="I91" s="24">
        <v>184405.66</v>
      </c>
      <c r="J91" s="25">
        <v>170607.50999999998</v>
      </c>
      <c r="L91" s="19" t="s">
        <v>204</v>
      </c>
      <c r="M91" s="24">
        <v>218868.58</v>
      </c>
      <c r="N91" s="25">
        <v>167027.13999999998</v>
      </c>
      <c r="P91">
        <f t="shared" si="2"/>
        <v>8.6989871389841655E-2</v>
      </c>
      <c r="U91" s="27"/>
    </row>
    <row r="92" spans="1:21" x14ac:dyDescent="0.25">
      <c r="A92" s="28" t="s">
        <v>205</v>
      </c>
      <c r="B92" s="29">
        <v>43067680.579999998</v>
      </c>
      <c r="C92" s="29">
        <v>28819993.279999997</v>
      </c>
      <c r="D92" s="30">
        <v>7.5673860761179615E-2</v>
      </c>
      <c r="E92" s="30">
        <v>0.92432613923882034</v>
      </c>
      <c r="F92" s="30">
        <v>2.9127276010392961E-2</v>
      </c>
      <c r="H92" s="19" t="s">
        <v>205</v>
      </c>
      <c r="I92" s="24">
        <v>16329895.77</v>
      </c>
      <c r="J92" s="25">
        <v>10613920.220000001</v>
      </c>
      <c r="L92" s="19" t="s">
        <v>205</v>
      </c>
      <c r="M92" s="24">
        <v>19765078.859999999</v>
      </c>
      <c r="N92" s="25">
        <v>12547084.279999997</v>
      </c>
      <c r="P92">
        <f t="shared" si="2"/>
        <v>0.19924227332878228</v>
      </c>
      <c r="U92" s="27"/>
    </row>
    <row r="93" spans="1:21" x14ac:dyDescent="0.25">
      <c r="A93" s="28" t="s">
        <v>206</v>
      </c>
      <c r="B93" s="29">
        <v>8575407.3500000015</v>
      </c>
      <c r="C93" s="29">
        <v>4909609.6899999995</v>
      </c>
      <c r="D93" s="30">
        <v>0.19839847944656505</v>
      </c>
      <c r="E93" s="30">
        <v>0.80160152055343492</v>
      </c>
      <c r="F93" s="30">
        <v>5.7363337555170948E-3</v>
      </c>
      <c r="H93" s="19" t="s">
        <v>206</v>
      </c>
      <c r="I93" s="24">
        <v>4268754.8599999994</v>
      </c>
      <c r="J93" s="25">
        <v>2113276.5299999998</v>
      </c>
      <c r="L93" s="19" t="s">
        <v>206</v>
      </c>
      <c r="M93" s="24">
        <v>4101775.1799999997</v>
      </c>
      <c r="N93" s="25">
        <v>2323987.1</v>
      </c>
      <c r="P93">
        <f t="shared" si="2"/>
        <v>6.8521897382896775E-3</v>
      </c>
      <c r="U93" s="27"/>
    </row>
    <row r="94" spans="1:21" x14ac:dyDescent="0.25">
      <c r="A94" s="28" t="s">
        <v>207</v>
      </c>
      <c r="B94" s="29">
        <v>304452717.49000007</v>
      </c>
      <c r="C94" s="29">
        <v>128082534.43000001</v>
      </c>
      <c r="D94" s="30">
        <v>8.3044923706717455E-2</v>
      </c>
      <c r="E94" s="30">
        <v>0.91695507629328254</v>
      </c>
      <c r="F94" s="30">
        <v>8.2596437956392998E-3</v>
      </c>
      <c r="H94" s="19" t="s">
        <v>207</v>
      </c>
      <c r="I94" s="24">
        <v>112791062.62</v>
      </c>
      <c r="J94" s="25">
        <v>46467230.089999996</v>
      </c>
      <c r="L94" s="19" t="s">
        <v>207</v>
      </c>
      <c r="M94" s="24">
        <v>135354371.49000001</v>
      </c>
      <c r="N94" s="25">
        <v>56294973.489999995</v>
      </c>
      <c r="P94">
        <f t="shared" si="2"/>
        <v>0.20338691140550033</v>
      </c>
      <c r="U94" s="27"/>
    </row>
    <row r="95" spans="1:21" x14ac:dyDescent="0.25">
      <c r="A95" s="28" t="s">
        <v>208</v>
      </c>
      <c r="B95" s="29">
        <v>1978398.08</v>
      </c>
      <c r="C95" s="29">
        <v>2068654.57</v>
      </c>
      <c r="D95" s="30">
        <v>0.20304782849989961</v>
      </c>
      <c r="E95" s="30">
        <v>0.79695217150010045</v>
      </c>
      <c r="F95" s="30">
        <v>-1.9106811125056845E-2</v>
      </c>
      <c r="H95" s="19" t="s">
        <v>208</v>
      </c>
      <c r="I95" s="24">
        <v>807991.09</v>
      </c>
      <c r="J95" s="25">
        <v>863073.01</v>
      </c>
      <c r="L95" s="19" t="s">
        <v>208</v>
      </c>
      <c r="M95" s="24">
        <v>890099.07</v>
      </c>
      <c r="N95" s="25">
        <v>949464.49999999988</v>
      </c>
      <c r="P95">
        <f t="shared" si="2"/>
        <v>0.10083363648348363</v>
      </c>
      <c r="U95" s="27"/>
    </row>
    <row r="96" spans="1:21" x14ac:dyDescent="0.25">
      <c r="A96" s="28" t="s">
        <v>209</v>
      </c>
      <c r="B96" s="29">
        <v>1698818.49</v>
      </c>
      <c r="C96" s="29">
        <v>1258997.2000000002</v>
      </c>
      <c r="D96" s="30">
        <v>0.30121956820201501</v>
      </c>
      <c r="E96" s="30">
        <v>0.69878043179798499</v>
      </c>
      <c r="F96" s="30">
        <v>-5.5631600915792306E-2</v>
      </c>
      <c r="H96" s="19" t="s">
        <v>209</v>
      </c>
      <c r="I96" s="24">
        <v>678986.17</v>
      </c>
      <c r="J96" s="25">
        <v>563453.76</v>
      </c>
      <c r="L96" s="19" t="s">
        <v>209</v>
      </c>
      <c r="M96" s="24">
        <v>697848.94</v>
      </c>
      <c r="N96" s="25">
        <v>602583.72</v>
      </c>
      <c r="P96">
        <f t="shared" si="2"/>
        <v>4.6676486001218376E-2</v>
      </c>
      <c r="U96" s="27"/>
    </row>
    <row r="97" spans="1:21" x14ac:dyDescent="0.25">
      <c r="A97" s="28" t="s">
        <v>210</v>
      </c>
      <c r="B97" s="29">
        <v>16716795.049999999</v>
      </c>
      <c r="C97" s="29">
        <v>6614836.6500000004</v>
      </c>
      <c r="D97" s="30">
        <v>9.505971687335428E-2</v>
      </c>
      <c r="E97" s="30">
        <v>0.90494028312664576</v>
      </c>
      <c r="F97" s="30">
        <v>-2.3599277066536427E-3</v>
      </c>
      <c r="H97" s="19" t="s">
        <v>210</v>
      </c>
      <c r="I97" s="24">
        <v>6520447.1200000001</v>
      </c>
      <c r="J97" s="25">
        <v>2704232.33</v>
      </c>
      <c r="L97" s="19" t="s">
        <v>210</v>
      </c>
      <c r="M97" s="24">
        <v>7927187.6899999995</v>
      </c>
      <c r="N97" s="25">
        <v>3003710.17</v>
      </c>
      <c r="P97">
        <f t="shared" si="2"/>
        <v>0.18496235226905366</v>
      </c>
      <c r="U97" s="27"/>
    </row>
    <row r="98" spans="1:21" x14ac:dyDescent="0.25">
      <c r="A98" s="28" t="s">
        <v>211</v>
      </c>
      <c r="B98" s="29">
        <v>22644606.710000005</v>
      </c>
      <c r="C98" s="29">
        <v>12780829.07</v>
      </c>
      <c r="D98" s="30">
        <v>0.16232148198558075</v>
      </c>
      <c r="E98" s="30">
        <v>0.83767851801441928</v>
      </c>
      <c r="F98" s="30">
        <v>4.11044305788339E-3</v>
      </c>
      <c r="H98" s="19" t="s">
        <v>211</v>
      </c>
      <c r="I98" s="24">
        <v>9159335.1800000016</v>
      </c>
      <c r="J98" s="25">
        <v>5390489.1199999992</v>
      </c>
      <c r="L98" s="19" t="s">
        <v>211</v>
      </c>
      <c r="M98" s="24">
        <v>9735208.2599999998</v>
      </c>
      <c r="N98" s="25">
        <v>5919743.5999999996</v>
      </c>
      <c r="P98">
        <f t="shared" si="2"/>
        <v>7.5954701391136289E-2</v>
      </c>
      <c r="U98" s="27"/>
    </row>
    <row r="99" spans="1:21" x14ac:dyDescent="0.25">
      <c r="A99" s="28" t="s">
        <v>212</v>
      </c>
      <c r="B99" s="29">
        <v>11236549.48</v>
      </c>
      <c r="C99" s="29">
        <v>7644878.5200000005</v>
      </c>
      <c r="D99" s="30">
        <v>0.18272393222754876</v>
      </c>
      <c r="E99" s="30">
        <v>0.81727606777245121</v>
      </c>
      <c r="F99" s="30">
        <v>2.483465543161226E-2</v>
      </c>
      <c r="H99" s="19" t="s">
        <v>212</v>
      </c>
      <c r="I99" s="24">
        <v>4587127.88</v>
      </c>
      <c r="J99" s="25">
        <v>3193134.03</v>
      </c>
      <c r="L99" s="19" t="s">
        <v>212</v>
      </c>
      <c r="M99" s="24">
        <v>5831752.1300000008</v>
      </c>
      <c r="N99" s="25">
        <v>3532644.1100000003</v>
      </c>
      <c r="P99">
        <f t="shared" si="2"/>
        <v>0.2036093833761442</v>
      </c>
      <c r="U99" s="27"/>
    </row>
    <row r="100" spans="1:21" x14ac:dyDescent="0.25">
      <c r="A100" s="28" t="s">
        <v>213</v>
      </c>
      <c r="B100" s="29">
        <v>17961816.850000001</v>
      </c>
      <c r="C100" s="29">
        <v>8790390.4199999999</v>
      </c>
      <c r="D100" s="30">
        <v>0.15046728376833207</v>
      </c>
      <c r="E100" s="30">
        <v>0.84953271623166793</v>
      </c>
      <c r="F100" s="30">
        <v>2.5668347855606538E-2</v>
      </c>
      <c r="H100" s="19" t="s">
        <v>213</v>
      </c>
      <c r="I100" s="24">
        <v>7153405.9800000004</v>
      </c>
      <c r="J100" s="25">
        <v>3620471.61</v>
      </c>
      <c r="L100" s="19" t="s">
        <v>213</v>
      </c>
      <c r="M100" s="24">
        <v>8079348.5299999993</v>
      </c>
      <c r="N100" s="25">
        <v>4047326.05</v>
      </c>
      <c r="P100">
        <f t="shared" si="2"/>
        <v>0.12556268425173359</v>
      </c>
      <c r="U100" s="27"/>
    </row>
    <row r="101" spans="1:21" x14ac:dyDescent="0.25">
      <c r="A101" s="28" t="s">
        <v>214</v>
      </c>
      <c r="B101" s="29">
        <v>4497840.0599999996</v>
      </c>
      <c r="C101" s="29">
        <v>4256744.1399999987</v>
      </c>
      <c r="D101" s="30">
        <v>0.20012596796264281</v>
      </c>
      <c r="E101" s="30">
        <v>0.79987403203735719</v>
      </c>
      <c r="F101" s="30">
        <v>2.3478379643039154E-2</v>
      </c>
      <c r="H101" s="19" t="s">
        <v>214</v>
      </c>
      <c r="I101" s="24">
        <v>1764570.06</v>
      </c>
      <c r="J101" s="25">
        <v>1704327.1400000001</v>
      </c>
      <c r="L101" s="19" t="s">
        <v>214</v>
      </c>
      <c r="M101" s="24">
        <v>2036176.9900000002</v>
      </c>
      <c r="N101" s="25">
        <v>1943934.22</v>
      </c>
      <c r="P101">
        <f t="shared" si="2"/>
        <v>0.14737075806109209</v>
      </c>
      <c r="U101" s="27"/>
    </row>
    <row r="102" spans="1:21" x14ac:dyDescent="0.25">
      <c r="A102" s="28" t="s">
        <v>215</v>
      </c>
      <c r="B102" s="29">
        <v>2947253.45</v>
      </c>
      <c r="C102" s="29">
        <v>2122342.1800000002</v>
      </c>
      <c r="D102" s="30">
        <v>0.17642460070255755</v>
      </c>
      <c r="E102" s="30">
        <v>0.82357539929744239</v>
      </c>
      <c r="F102" s="30">
        <v>9.3869882503129672E-3</v>
      </c>
      <c r="H102" s="19" t="s">
        <v>215</v>
      </c>
      <c r="I102" s="24">
        <v>1177045.43</v>
      </c>
      <c r="J102" s="25">
        <v>841932.17</v>
      </c>
      <c r="L102" s="19" t="s">
        <v>215</v>
      </c>
      <c r="M102" s="24">
        <v>1321262.46</v>
      </c>
      <c r="N102" s="25">
        <v>973887.62000000011</v>
      </c>
      <c r="P102">
        <f t="shared" si="2"/>
        <v>0.13678828333707119</v>
      </c>
      <c r="U102" s="27"/>
    </row>
    <row r="103" spans="1:21" x14ac:dyDescent="0.25">
      <c r="A103" s="28" t="s">
        <v>217</v>
      </c>
      <c r="B103" s="31">
        <f>SUM(B3:B102)</f>
        <v>2431201844.2099996</v>
      </c>
      <c r="C103" s="31">
        <f>SUM(C3:C102)</f>
        <v>1215615708.5800004</v>
      </c>
      <c r="D103" s="32">
        <v>0.113</v>
      </c>
      <c r="E103" s="32">
        <v>0.88700000000000001</v>
      </c>
      <c r="F103" s="33">
        <v>2.4435237970264607E-2</v>
      </c>
      <c r="I103" s="20">
        <f>SUM(I3:I102)</f>
        <v>933234588.05999935</v>
      </c>
      <c r="J103" s="20">
        <f>SUM(J3:J102)</f>
        <v>466623010.69</v>
      </c>
      <c r="M103" s="20">
        <f>SUM(M3:M102)</f>
        <v>1085395936.1400001</v>
      </c>
      <c r="N103" s="20">
        <f>SUM(N3:N102)</f>
        <v>542704270.49000025</v>
      </c>
      <c r="P103">
        <f t="shared" si="2"/>
        <v>0.16304701855660886</v>
      </c>
      <c r="U103" s="27"/>
    </row>
    <row r="104" spans="1:21" x14ac:dyDescent="0.25">
      <c r="F104" s="21"/>
    </row>
    <row r="105" spans="1:21" x14ac:dyDescent="0.25">
      <c r="B105" s="7"/>
      <c r="C105" s="7"/>
    </row>
  </sheetData>
  <sheetProtection algorithmName="SHA-512" hashValue="r+G8EcMou6hqYQ++97VDGfOMINAJv0hjv8sKImpqSrkBG97vD4f8aifdSgzFEaQVjUwJ5IfYmN/NwRJAlCYBaQ==" saltValue="9z0EKpqnpdt/dxS2KHIZDA==" spinCount="100000" sheet="1" objects="1" scenarios="1"/>
  <mergeCells count="2">
    <mergeCell ref="B1:C1"/>
    <mergeCell ref="D1:E1"/>
  </mergeCell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Calculator</vt:lpstr>
      <vt:lpstr>Data</vt:lpstr>
    </vt:vector>
  </TitlesOfParts>
  <Company>NC League of Municipalities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Knapp</dc:creator>
  <cp:lastModifiedBy>Chris Nida</cp:lastModifiedBy>
  <dcterms:created xsi:type="dcterms:W3CDTF">2012-02-22T21:07:37Z</dcterms:created>
  <dcterms:modified xsi:type="dcterms:W3CDTF">2025-03-26T19:07:33Z</dcterms:modified>
</cp:coreProperties>
</file>